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ThisWorkbook"/>
  <mc:AlternateContent xmlns:mc="http://schemas.openxmlformats.org/markup-compatibility/2006">
    <mc:Choice Requires="x15">
      <x15ac:absPath xmlns:x15ac="http://schemas.microsoft.com/office/spreadsheetml/2010/11/ac" url="https://d.docs.live.net/2060c526a9131e3a/Work/05 Training/IFRS 17 Webinar PAI/"/>
    </mc:Choice>
  </mc:AlternateContent>
  <xr:revisionPtr revIDLastSave="25" documentId="13_ncr:1_{231AD977-E007-48E4-B3E0-E12663590BD1}" xr6:coauthVersionLast="47" xr6:coauthVersionMax="47" xr10:uidLastSave="{9EDEEF7A-6B89-455F-9BA5-09B52C328FE1}"/>
  <bookViews>
    <workbookView xWindow="-108" yWindow="-108" windowWidth="23256" windowHeight="12576" activeTab="6" xr2:uid="{53AD43B7-F15F-4957-A02D-182DC8C1AE71}"/>
  </bookViews>
  <sheets>
    <sheet name="Cover" sheetId="3" r:id="rId1"/>
    <sheet name="Input" sheetId="1" r:id="rId2"/>
    <sheet name="Cash Flows" sheetId="5" r:id="rId3"/>
    <sheet name="Base Scenario" sheetId="15" r:id="rId4"/>
    <sheet name="Alternative Scenario 1" sheetId="65" r:id="rId5"/>
    <sheet name="Alternative Scenario 2" sheetId="66" r:id="rId6"/>
    <sheet name="Summary" sheetId="6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 i="67" l="1"/>
  <c r="E18" i="67"/>
  <c r="D18" i="67"/>
  <c r="C18" i="67"/>
  <c r="F12" i="67"/>
  <c r="E12" i="67"/>
  <c r="D12" i="67"/>
  <c r="C12" i="67"/>
  <c r="F6" i="67"/>
  <c r="D6" i="67"/>
  <c r="C6" i="67"/>
  <c r="E12" i="66"/>
  <c r="E11" i="66"/>
  <c r="F12" i="66"/>
  <c r="F11" i="66"/>
  <c r="M18" i="66"/>
  <c r="L18" i="66"/>
  <c r="K18" i="66"/>
  <c r="J18" i="66"/>
  <c r="I18" i="66"/>
  <c r="H18" i="66"/>
  <c r="G18" i="66"/>
  <c r="F18" i="66"/>
  <c r="E18" i="66"/>
  <c r="D18" i="66"/>
  <c r="M12" i="66"/>
  <c r="L12" i="66"/>
  <c r="K12" i="66"/>
  <c r="J12" i="66"/>
  <c r="I12" i="66"/>
  <c r="H12" i="66"/>
  <c r="G12" i="66"/>
  <c r="D12" i="66"/>
  <c r="M11" i="66"/>
  <c r="L11" i="66"/>
  <c r="K11" i="66"/>
  <c r="J11" i="66"/>
  <c r="I11" i="66"/>
  <c r="H11" i="66"/>
  <c r="G11" i="66"/>
  <c r="D11" i="66"/>
  <c r="C11" i="66"/>
  <c r="D9" i="66"/>
  <c r="E9" i="66" s="1"/>
  <c r="E7" i="66"/>
  <c r="F7" i="66" s="1"/>
  <c r="M18" i="65"/>
  <c r="L18" i="65"/>
  <c r="K18" i="65"/>
  <c r="J18" i="65"/>
  <c r="I18" i="65"/>
  <c r="H18" i="65"/>
  <c r="G18" i="65"/>
  <c r="F18" i="65"/>
  <c r="E18" i="65"/>
  <c r="D18" i="65"/>
  <c r="M12" i="65"/>
  <c r="L12" i="65"/>
  <c r="K12" i="65"/>
  <c r="J12" i="65"/>
  <c r="I12" i="65"/>
  <c r="H12" i="65"/>
  <c r="G12" i="65"/>
  <c r="F12" i="65"/>
  <c r="E12" i="65"/>
  <c r="D12" i="65"/>
  <c r="M11" i="65"/>
  <c r="L11" i="65"/>
  <c r="K11" i="65"/>
  <c r="J11" i="65"/>
  <c r="I11" i="65"/>
  <c r="H11" i="65"/>
  <c r="G11" i="65"/>
  <c r="F11" i="65"/>
  <c r="E11" i="65"/>
  <c r="D11" i="65"/>
  <c r="C11" i="65"/>
  <c r="E7" i="65"/>
  <c r="G7" i="66" l="1"/>
  <c r="F9" i="66"/>
  <c r="F7" i="65"/>
  <c r="D9" i="65"/>
  <c r="C16" i="1"/>
  <c r="G9" i="66" l="1"/>
  <c r="H9" i="66" s="1"/>
  <c r="I9" i="66" s="1"/>
  <c r="J9" i="66" s="1"/>
  <c r="K9" i="66" s="1"/>
  <c r="L9" i="66" s="1"/>
  <c r="M9" i="66" s="1"/>
  <c r="G29" i="66"/>
  <c r="H7" i="66"/>
  <c r="E9" i="65"/>
  <c r="G7" i="65"/>
  <c r="F30" i="66" l="1"/>
  <c r="G30" i="66"/>
  <c r="E30" i="66"/>
  <c r="E29" i="66"/>
  <c r="F29" i="66"/>
  <c r="I7" i="66"/>
  <c r="H7" i="65"/>
  <c r="F9" i="65"/>
  <c r="J7" i="66" l="1"/>
  <c r="G9" i="65"/>
  <c r="I7" i="65"/>
  <c r="K7" i="66" l="1"/>
  <c r="H9" i="65"/>
  <c r="J7" i="65"/>
  <c r="I9" i="65" l="1"/>
  <c r="J9" i="65" s="1"/>
  <c r="K9" i="65" s="1"/>
  <c r="L9" i="65" s="1"/>
  <c r="M9" i="65" s="1"/>
  <c r="F29" i="65"/>
  <c r="L7" i="66"/>
  <c r="K7" i="65"/>
  <c r="G29" i="65" l="1"/>
  <c r="E30" i="65"/>
  <c r="G30" i="65"/>
  <c r="F30" i="65"/>
  <c r="E29" i="65"/>
  <c r="M7" i="66"/>
  <c r="L7" i="65"/>
  <c r="M7" i="65" l="1"/>
  <c r="D8" i="15" l="1" a="1"/>
  <c r="D8" i="15" s="1"/>
  <c r="G8" i="15" l="1"/>
  <c r="F8" i="15"/>
  <c r="J8" i="15"/>
  <c r="H8" i="15"/>
  <c r="M8" i="15"/>
  <c r="E8" i="15"/>
  <c r="K8" i="15"/>
  <c r="I8" i="15"/>
  <c r="L8" i="15"/>
  <c r="C14" i="5" l="1"/>
  <c r="D9" i="15" l="1"/>
  <c r="E9" i="15" l="1"/>
  <c r="F9" i="15" s="1"/>
  <c r="M11" i="5" l="1"/>
  <c r="L11" i="5"/>
  <c r="K11" i="5"/>
  <c r="J11" i="5"/>
  <c r="I11" i="5"/>
  <c r="H11" i="5"/>
  <c r="G11" i="5"/>
  <c r="F11" i="5"/>
  <c r="E11" i="5"/>
  <c r="D11" i="5"/>
  <c r="C11" i="5"/>
  <c r="G9" i="15" l="1"/>
  <c r="H12" i="5"/>
  <c r="I12" i="5"/>
  <c r="J12" i="5"/>
  <c r="K12" i="5"/>
  <c r="L12" i="5"/>
  <c r="M12" i="5"/>
  <c r="G12" i="5"/>
  <c r="C12" i="5"/>
  <c r="G14" i="5"/>
  <c r="K14" i="5"/>
  <c r="H14" i="5"/>
  <c r="I14" i="5"/>
  <c r="M14" i="5"/>
  <c r="J14" i="5"/>
  <c r="L14" i="5"/>
  <c r="H9" i="15" l="1"/>
  <c r="I9" i="15" s="1"/>
  <c r="J9" i="15" s="1"/>
  <c r="K9" i="15" s="1"/>
  <c r="L9" i="15" s="1"/>
  <c r="M9" i="15" s="1"/>
  <c r="J12" i="15"/>
  <c r="H12" i="15"/>
  <c r="G12" i="15"/>
  <c r="I12" i="15"/>
  <c r="M12" i="15"/>
  <c r="K12" i="15"/>
  <c r="L12" i="15"/>
  <c r="G13" i="5"/>
  <c r="L13" i="5"/>
  <c r="M13" i="5"/>
  <c r="K13" i="5"/>
  <c r="C13" i="5"/>
  <c r="J13" i="5"/>
  <c r="I13" i="5"/>
  <c r="H13" i="5"/>
  <c r="G30" i="15" l="1"/>
  <c r="C11" i="15"/>
  <c r="E6" i="67" s="1"/>
  <c r="G11" i="15"/>
  <c r="H11" i="15"/>
  <c r="M11" i="15"/>
  <c r="I11" i="15"/>
  <c r="J11" i="15"/>
  <c r="K11" i="15"/>
  <c r="L11" i="15"/>
  <c r="G29" i="15" l="1"/>
  <c r="L30" i="66"/>
  <c r="L30" i="65"/>
  <c r="F14" i="5"/>
  <c r="F12" i="5"/>
  <c r="L29" i="66" l="1"/>
  <c r="L29" i="65"/>
  <c r="F12" i="15"/>
  <c r="F30" i="15" s="1"/>
  <c r="F13" i="5"/>
  <c r="K30" i="66" l="1"/>
  <c r="K30" i="65"/>
  <c r="F11" i="15"/>
  <c r="F29" i="15" s="1"/>
  <c r="K29" i="66" l="1"/>
  <c r="K29" i="65"/>
  <c r="D18" i="15"/>
  <c r="E12" i="5" l="1"/>
  <c r="E14" i="5"/>
  <c r="E12" i="15" s="1"/>
  <c r="E30" i="15" s="1"/>
  <c r="D14" i="5"/>
  <c r="D12" i="5"/>
  <c r="J30" i="66" l="1"/>
  <c r="J30" i="65"/>
  <c r="D12" i="15"/>
  <c r="C15" i="15" s="1"/>
  <c r="D30" i="15" s="1"/>
  <c r="D13" i="5"/>
  <c r="E13" i="5"/>
  <c r="C15" i="66" l="1"/>
  <c r="D30" i="66" s="1"/>
  <c r="I30" i="66" s="1"/>
  <c r="C15" i="65"/>
  <c r="D30" i="65" s="1"/>
  <c r="I30" i="65" s="1"/>
  <c r="D11" i="15"/>
  <c r="E11" i="15"/>
  <c r="E29" i="15" s="1"/>
  <c r="C14" i="15" l="1"/>
  <c r="J29" i="66"/>
  <c r="J29" i="65"/>
  <c r="D29" i="15" l="1"/>
  <c r="C25" i="15"/>
  <c r="C26" i="15" s="1"/>
  <c r="C14" i="65"/>
  <c r="D29" i="65" s="1"/>
  <c r="C14" i="66"/>
  <c r="D29" i="66" s="1"/>
  <c r="I29" i="66" l="1"/>
  <c r="I29" i="65"/>
  <c r="C25" i="65"/>
  <c r="C26" i="65" s="1"/>
  <c r="C25" i="66"/>
  <c r="C26" i="66" s="1"/>
  <c r="E7" i="15" l="1"/>
  <c r="E5" i="5"/>
  <c r="F5" i="5" s="1"/>
  <c r="G5" i="5" s="1"/>
  <c r="H5" i="5" s="1"/>
  <c r="I5" i="5" s="1"/>
  <c r="J5" i="5" s="1"/>
  <c r="K5" i="5" s="1"/>
  <c r="L5" i="5" s="1"/>
  <c r="M5" i="5" s="1"/>
  <c r="D15" i="1"/>
  <c r="D16" i="1" s="1"/>
  <c r="E18" i="15" l="1"/>
  <c r="F7" i="15"/>
  <c r="E15" i="1"/>
  <c r="E16" i="1" s="1"/>
  <c r="F18" i="15" l="1"/>
  <c r="G7" i="15"/>
  <c r="H7" i="15" s="1"/>
  <c r="I7" i="15" s="1"/>
  <c r="J7" i="15" s="1"/>
  <c r="K7" i="15" s="1"/>
  <c r="L7" i="15" s="1"/>
  <c r="M7" i="15" s="1"/>
  <c r="F15" i="1"/>
  <c r="F16" i="1" s="1"/>
  <c r="G18" i="15" l="1"/>
  <c r="G15" i="1"/>
  <c r="G16" i="1" s="1"/>
  <c r="H18" i="15" l="1"/>
  <c r="H15" i="1"/>
  <c r="H16" i="1" s="1"/>
  <c r="I18" i="15" l="1"/>
  <c r="I15" i="1"/>
  <c r="I16" i="1" s="1"/>
  <c r="J18" i="15" l="1"/>
  <c r="J15" i="1"/>
  <c r="J16" i="1" s="1"/>
  <c r="K18" i="15" l="1"/>
  <c r="K15" i="1"/>
  <c r="K16" i="1" s="1"/>
  <c r="L18" i="15" l="1"/>
  <c r="L15" i="1"/>
  <c r="L16" i="1" s="1"/>
  <c r="M18" i="15" l="1"/>
  <c r="C16" i="15" l="1"/>
  <c r="D31" i="15" s="1"/>
  <c r="D32" i="15" s="1"/>
  <c r="C7" i="67" l="1"/>
  <c r="C5" i="67"/>
  <c r="C8" i="67"/>
  <c r="D20" i="15"/>
  <c r="D21" i="15" s="1"/>
  <c r="C16" i="66"/>
  <c r="C16" i="65"/>
  <c r="D31" i="65" s="1"/>
  <c r="I31" i="65" l="1"/>
  <c r="D32" i="65"/>
  <c r="D22" i="15"/>
  <c r="E20" i="15" s="1"/>
  <c r="E31" i="15" s="1"/>
  <c r="E32" i="15" s="1"/>
  <c r="D21" i="65"/>
  <c r="D20" i="66"/>
  <c r="D20" i="65"/>
  <c r="D7" i="67" l="1"/>
  <c r="D5" i="67"/>
  <c r="C14" i="67"/>
  <c r="C11" i="67"/>
  <c r="C13" i="67"/>
  <c r="I32" i="65"/>
  <c r="D37" i="66"/>
  <c r="E21" i="15"/>
  <c r="D21" i="66"/>
  <c r="D22" i="66" s="1"/>
  <c r="D22" i="65"/>
  <c r="E20" i="65" s="1"/>
  <c r="E31" i="65" s="1"/>
  <c r="D8" i="67" l="1"/>
  <c r="J31" i="65"/>
  <c r="E32" i="65"/>
  <c r="D31" i="66"/>
  <c r="D38" i="66"/>
  <c r="E20" i="66"/>
  <c r="E22" i="15"/>
  <c r="F20" i="15" s="1"/>
  <c r="F31" i="15" s="1"/>
  <c r="F32" i="15" s="1"/>
  <c r="E21" i="65"/>
  <c r="E22" i="65" s="1"/>
  <c r="F20" i="65" s="1"/>
  <c r="F31" i="65" s="1"/>
  <c r="D11" i="67" l="1"/>
  <c r="E7" i="67"/>
  <c r="E5" i="67"/>
  <c r="K31" i="65"/>
  <c r="F32" i="65"/>
  <c r="I31" i="66"/>
  <c r="D32" i="66"/>
  <c r="D13" i="67"/>
  <c r="J32" i="65"/>
  <c r="E37" i="66"/>
  <c r="E21" i="66"/>
  <c r="E22" i="66" s="1"/>
  <c r="F20" i="66" s="1"/>
  <c r="F21" i="15"/>
  <c r="E11" i="67" l="1"/>
  <c r="E8" i="67"/>
  <c r="C17" i="67"/>
  <c r="C20" i="67"/>
  <c r="D14" i="67"/>
  <c r="E31" i="66"/>
  <c r="E38" i="66"/>
  <c r="E13" i="67"/>
  <c r="K32" i="65"/>
  <c r="C19" i="67"/>
  <c r="I32" i="66"/>
  <c r="F22" i="15"/>
  <c r="G20" i="15" s="1"/>
  <c r="G31" i="15" s="1"/>
  <c r="G32" i="15" s="1"/>
  <c r="F21" i="65"/>
  <c r="F22" i="65" s="1"/>
  <c r="G20" i="65" s="1"/>
  <c r="G31" i="65" s="1"/>
  <c r="F21" i="66"/>
  <c r="F22" i="66" s="1"/>
  <c r="G20" i="66" s="1"/>
  <c r="G31" i="66" s="1"/>
  <c r="F7" i="67" l="1"/>
  <c r="I7" i="67" s="1"/>
  <c r="F8" i="67"/>
  <c r="I8" i="67" s="1"/>
  <c r="F5" i="67"/>
  <c r="E14" i="67"/>
  <c r="F37" i="66"/>
  <c r="E32" i="66"/>
  <c r="J31" i="66"/>
  <c r="L31" i="65"/>
  <c r="G32" i="65"/>
  <c r="L31" i="66"/>
  <c r="G32" i="66"/>
  <c r="G21" i="15"/>
  <c r="G22" i="15" s="1"/>
  <c r="H20" i="15" s="1"/>
  <c r="H21" i="15" s="1"/>
  <c r="H22" i="15" s="1"/>
  <c r="I20" i="15" s="1"/>
  <c r="I21" i="15" s="1"/>
  <c r="I22" i="15" s="1"/>
  <c r="J20" i="15" s="1"/>
  <c r="J21" i="15" s="1"/>
  <c r="J22" i="15" s="1"/>
  <c r="K20" i="15" s="1"/>
  <c r="K21" i="15" s="1"/>
  <c r="K22" i="15" s="1"/>
  <c r="L20" i="15" s="1"/>
  <c r="L21" i="15" s="1"/>
  <c r="L22" i="15" s="1"/>
  <c r="M20" i="15" s="1"/>
  <c r="M21" i="15" s="1"/>
  <c r="M22" i="15" s="1"/>
  <c r="G21" i="65"/>
  <c r="G22" i="65" s="1"/>
  <c r="H20" i="65" s="1"/>
  <c r="H21" i="65" s="1"/>
  <c r="H22" i="65" s="1"/>
  <c r="I20" i="65" s="1"/>
  <c r="I21" i="65" s="1"/>
  <c r="I22" i="65" s="1"/>
  <c r="J20" i="65" s="1"/>
  <c r="J21" i="65" s="1"/>
  <c r="J22" i="65" s="1"/>
  <c r="K20" i="65" s="1"/>
  <c r="K21" i="65" s="1"/>
  <c r="K22" i="65" s="1"/>
  <c r="L20" i="65" s="1"/>
  <c r="L21" i="65" s="1"/>
  <c r="L22" i="65" s="1"/>
  <c r="M20" i="65" s="1"/>
  <c r="M21" i="65" s="1"/>
  <c r="M22" i="65" s="1"/>
  <c r="G21" i="66"/>
  <c r="G22" i="66" s="1"/>
  <c r="H20" i="66" s="1"/>
  <c r="F31" i="66" l="1"/>
  <c r="F32" i="66" s="1"/>
  <c r="F38" i="66"/>
  <c r="F11" i="67"/>
  <c r="F14" i="67"/>
  <c r="I14" i="67" s="1"/>
  <c r="D17" i="67"/>
  <c r="K31" i="66"/>
  <c r="F17" i="67"/>
  <c r="F20" i="67"/>
  <c r="E17" i="67"/>
  <c r="E19" i="67"/>
  <c r="K32" i="66"/>
  <c r="F13" i="67"/>
  <c r="I13" i="67" s="1"/>
  <c r="L32" i="65"/>
  <c r="J32" i="66"/>
  <c r="D19" i="67"/>
  <c r="F19" i="67"/>
  <c r="L32" i="66"/>
  <c r="H21" i="66"/>
  <c r="H22" i="66" s="1"/>
  <c r="I19" i="67" l="1"/>
  <c r="D20" i="67"/>
  <c r="E20" i="67"/>
  <c r="I20" i="66"/>
  <c r="I21" i="66" s="1"/>
  <c r="I22" i="66" s="1"/>
  <c r="J20" i="66" s="1"/>
  <c r="J21" i="66" s="1"/>
  <c r="J22" i="66" s="1"/>
  <c r="I20" i="67" l="1"/>
  <c r="K20" i="66"/>
  <c r="K21" i="66" s="1"/>
  <c r="K22" i="66" s="1"/>
  <c r="L20" i="66" l="1"/>
  <c r="L21" i="66" s="1"/>
  <c r="L22" i="66" s="1"/>
  <c r="M20" i="66" l="1"/>
  <c r="M21" i="66" s="1"/>
  <c r="M22" i="66" s="1"/>
</calcChain>
</file>

<file path=xl/sharedStrings.xml><?xml version="1.0" encoding="utf-8"?>
<sst xmlns="http://schemas.openxmlformats.org/spreadsheetml/2006/main" count="165" uniqueCount="70">
  <si>
    <t>PAI CPD WEBINAR 2021</t>
  </si>
  <si>
    <t>Measurements in IFRS 17- General Insurance</t>
  </si>
  <si>
    <t xml:space="preserve">Instructions: </t>
  </si>
  <si>
    <t xml:space="preserve">Inputs needed: </t>
  </si>
  <si>
    <t xml:space="preserve">1. The blue tab consists of input data provided. </t>
  </si>
  <si>
    <t>RA</t>
  </si>
  <si>
    <t>Risk Adjustment [% of Total Outgo]</t>
  </si>
  <si>
    <t>Initial</t>
  </si>
  <si>
    <t>Future Cash Flow (FCF)</t>
  </si>
  <si>
    <t>PVFCF</t>
  </si>
  <si>
    <t>CSM</t>
  </si>
  <si>
    <t>Interest Accretion - CSM</t>
  </si>
  <si>
    <t>Release in CSM</t>
  </si>
  <si>
    <t>Year</t>
  </si>
  <si>
    <t>Valuation as at 31.12.</t>
  </si>
  <si>
    <t>Total Inflow</t>
  </si>
  <si>
    <t>Total Outgo</t>
  </si>
  <si>
    <t>Contractual Service Margin (CSM)</t>
  </si>
  <si>
    <t>Loss Component (LC)</t>
  </si>
  <si>
    <t>Do this section only when there is LC</t>
  </si>
  <si>
    <t>Opening CSM</t>
  </si>
  <si>
    <t>Undiscounted Cash Flow</t>
  </si>
  <si>
    <t>Inception Date</t>
  </si>
  <si>
    <t>Discount Rates</t>
  </si>
  <si>
    <t>Date</t>
  </si>
  <si>
    <t>Forward Rates</t>
  </si>
  <si>
    <t>Premium</t>
  </si>
  <si>
    <t>Commission</t>
  </si>
  <si>
    <t>Claims</t>
  </si>
  <si>
    <t>Claims Handling Expenses</t>
  </si>
  <si>
    <t>Management Expenses</t>
  </si>
  <si>
    <t>Risk Adjustment</t>
  </si>
  <si>
    <t>CSM Systematic Allocation Ratio</t>
  </si>
  <si>
    <t>Policy Year</t>
  </si>
  <si>
    <t>Projection Year (from Inception)</t>
  </si>
  <si>
    <t>Discounting Factor</t>
  </si>
  <si>
    <t>Systematic Allocation Ratio of LC</t>
  </si>
  <si>
    <t>Expected Cash Flow at Inception Discounted with "Lock-In" Rates</t>
  </si>
  <si>
    <t>Policy Term (Years)</t>
  </si>
  <si>
    <t>Premium Amount</t>
  </si>
  <si>
    <t>1. Policy details: Premium Amount, Inception Date, Policy Term</t>
  </si>
  <si>
    <t>2. Expected Cash Flows</t>
  </si>
  <si>
    <t>3. Discount Rates at Inception Date and Valuation Date</t>
  </si>
  <si>
    <t>Forward</t>
  </si>
  <si>
    <t>The training materials are developed by Nicholas Actuarial Solutions Sdn Bhd based on our thoughtleading views, which are formed from our professional expertise, practical experience and influenced by current market practices. Our view may change over time, and may or may not apply to every specific circumstance. Our views are not a substitute for any legislation, regulations, standards and/or its interpretations. 
All training materials produced by Nicholas Actuarial Solutions Sdn Bhd are deemed our proprietary intellectual property, copyright and are distributed for the exclusive use of participants of our training events. Unless prior approval is granted by Nicholas Actuarial Solutions Sdn Bhd, you may not hire out, lend, give out, sell, store or transmit electronically or photocopy any part of the training materials. Any authorised use of our training materials is strictly prohibited and deemed as an infringement to our intellectual property rights. These conditions remain in force after you have completed the training session. By opening this training material you agree to these conditions.</t>
  </si>
  <si>
    <t>LRC PAA</t>
  </si>
  <si>
    <t>LRC GMM</t>
  </si>
  <si>
    <t>Absolute Difference</t>
  </si>
  <si>
    <t>Percentage Difference</t>
  </si>
  <si>
    <t>End of period</t>
  </si>
  <si>
    <t>Assumption Change</t>
  </si>
  <si>
    <t>Difference (Check)</t>
  </si>
  <si>
    <t>1. Extract the calculations from LRC GMM</t>
  </si>
  <si>
    <t>2. Extract the calculations from LRC PAA</t>
  </si>
  <si>
    <t>3. Calculate the absolute and percentage difference</t>
  </si>
  <si>
    <t>1. Project expected future cash flow and risk adjustment from inception.</t>
  </si>
  <si>
    <t>1. Extract the calculations from LRC GMM (note maintain initial recognition due to "lock-in")</t>
  </si>
  <si>
    <t>1. Extract the calculations from LRC GMM (recalculate CSM to allow for impact in change in assumptions)</t>
  </si>
  <si>
    <t>Session III : PAA Eligibility</t>
  </si>
  <si>
    <t>Base Scenario</t>
  </si>
  <si>
    <t>Allocated Threshold</t>
  </si>
  <si>
    <t>Significant Variability</t>
  </si>
  <si>
    <t>Alternative Scenario 1 (Discount Rate change in period 1)</t>
  </si>
  <si>
    <t>Alternative Scenario 2 (Loss Ratio change in period 1)</t>
  </si>
  <si>
    <t>1. Input the threshold.</t>
  </si>
  <si>
    <t xml:space="preserve">2. Check if significant variability present. </t>
  </si>
  <si>
    <t>Alternative Scenario 1</t>
  </si>
  <si>
    <t>Alternative Scenario 2</t>
  </si>
  <si>
    <t xml:space="preserve">2. Please complete the 3 scenarios, instructions are provided at the top of each page. </t>
  </si>
  <si>
    <t>3. The outcome of the 3 scenarios is summarised.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</si>
</sst>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_(* \(#,##0\);_(* &quot;-&quot;??_);_(@_)"/>
    <numFmt numFmtId="165" formatCode="_-* #,##0_-;\-* #,##0_-;_-* &quot;-&quot;??_-;_-@_-"/>
    <numFmt numFmtId="166" formatCode="[$-F800]dddd\,\ mmmm\ dd\,\ yyyy"/>
    <numFmt numFmtId="167" formatCode="_(* #,##0.00_);_(* \(#,##0.00\);_(* &quot;-&quot;??_);_(@_)"/>
    <numFmt numFmtId="168" formatCode="0.0000"/>
  </numFmts>
  <fonts count="2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000000"/>
      <name val="Calibri"/>
      <family val="2"/>
    </font>
    <font>
      <b/>
      <sz val="11"/>
      <name val="Calibri"/>
      <family val="2"/>
      <scheme val="minor"/>
    </font>
    <font>
      <sz val="11"/>
      <name val="Calibri"/>
      <family val="2"/>
      <scheme val="minor"/>
    </font>
    <font>
      <b/>
      <sz val="48"/>
      <color theme="1"/>
      <name val="Calibri"/>
      <family val="2"/>
      <scheme val="minor"/>
    </font>
    <font>
      <sz val="28"/>
      <color theme="1"/>
      <name val="Calibri"/>
      <family val="2"/>
      <scheme val="minor"/>
    </font>
    <font>
      <b/>
      <sz val="36"/>
      <color theme="1"/>
      <name val="Calibri"/>
      <family val="2"/>
      <scheme val="minor"/>
    </font>
    <font>
      <b/>
      <sz val="28"/>
      <color theme="1"/>
      <name val="Calibri"/>
      <family val="2"/>
      <scheme val="minor"/>
    </font>
    <font>
      <sz val="26"/>
      <color theme="1"/>
      <name val="Calibri"/>
      <family val="2"/>
      <scheme val="minor"/>
    </font>
    <font>
      <sz val="20"/>
      <color theme="1"/>
      <name val="Calibri"/>
      <family val="2"/>
      <scheme val="minor"/>
    </font>
    <font>
      <b/>
      <sz val="20"/>
      <color theme="1"/>
      <name val="Calibri"/>
      <family val="2"/>
      <scheme val="minor"/>
    </font>
    <font>
      <sz val="16"/>
      <color theme="1"/>
      <name val="Calibri"/>
      <family val="2"/>
      <scheme val="minor"/>
    </font>
    <font>
      <sz val="8"/>
      <name val="Calibri"/>
      <family val="2"/>
      <scheme val="minor"/>
    </font>
    <font>
      <sz val="11"/>
      <color rgb="FFFF0000"/>
      <name val="Calibri"/>
      <family val="2"/>
      <scheme val="minor"/>
    </font>
    <font>
      <b/>
      <sz val="11"/>
      <color rgb="FFFF0000"/>
      <name val="Calibri"/>
      <family val="2"/>
      <scheme val="minor"/>
    </font>
    <font>
      <sz val="10"/>
      <color theme="1"/>
      <name val="Calibri"/>
      <family val="2"/>
      <scheme val="minor"/>
    </font>
    <font>
      <b/>
      <sz val="11"/>
      <name val="Calibri"/>
      <family val="2"/>
    </font>
    <font>
      <b/>
      <i/>
      <u/>
      <sz val="11"/>
      <color theme="8"/>
      <name val="Calibri"/>
      <family val="2"/>
      <scheme val="minor"/>
    </font>
  </fonts>
  <fills count="11">
    <fill>
      <patternFill patternType="none"/>
    </fill>
    <fill>
      <patternFill patternType="gray125"/>
    </fill>
    <fill>
      <patternFill patternType="solid">
        <fgColor theme="4"/>
        <bgColor indexed="64"/>
      </patternFill>
    </fill>
    <fill>
      <patternFill patternType="solid">
        <fgColor theme="4" tint="0.59999389629810485"/>
        <bgColor indexed="64"/>
      </patternFill>
    </fill>
    <fill>
      <patternFill patternType="solid">
        <fgColor theme="8"/>
        <bgColor indexed="64"/>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0"/>
        <bgColor indexed="64"/>
      </patternFill>
    </fill>
    <fill>
      <patternFill patternType="solid">
        <fgColor theme="7" tint="0.79998168889431442"/>
        <bgColor indexed="64"/>
      </patternFill>
    </fill>
    <fill>
      <patternFill patternType="solid">
        <fgColor rgb="FFFFC000"/>
        <bgColor indexed="64"/>
      </patternFill>
    </fill>
  </fills>
  <borders count="6">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98">
    <xf numFmtId="0" fontId="0" fillId="0" borderId="0" xfId="0"/>
    <xf numFmtId="0" fontId="7" fillId="3" borderId="0" xfId="0" applyFont="1" applyFill="1" applyAlignment="1">
      <alignment horizontal="center" vertical="center"/>
    </xf>
    <xf numFmtId="0" fontId="8" fillId="3" borderId="0" xfId="0" applyFont="1" applyFill="1" applyAlignment="1">
      <alignment horizontal="center" vertical="center"/>
    </xf>
    <xf numFmtId="0" fontId="9" fillId="3" borderId="0" xfId="0" applyFont="1" applyFill="1" applyAlignment="1">
      <alignment horizontal="center" vertical="center"/>
    </xf>
    <xf numFmtId="0" fontId="0" fillId="3" borderId="0" xfId="0" applyFill="1"/>
    <xf numFmtId="0" fontId="10" fillId="3" borderId="0" xfId="0" applyFont="1" applyFill="1" applyAlignment="1">
      <alignment horizontal="center" vertical="center"/>
    </xf>
    <xf numFmtId="166" fontId="11" fillId="3" borderId="0" xfId="0" applyNumberFormat="1" applyFont="1" applyFill="1" applyAlignment="1">
      <alignment horizontal="center" vertical="center"/>
    </xf>
    <xf numFmtId="15" fontId="8" fillId="3" borderId="0" xfId="0" applyNumberFormat="1" applyFont="1" applyFill="1"/>
    <xf numFmtId="0" fontId="12" fillId="3" borderId="0" xfId="0" applyFont="1" applyFill="1"/>
    <xf numFmtId="0" fontId="13" fillId="3" borderId="0" xfId="0" applyFont="1" applyFill="1"/>
    <xf numFmtId="0" fontId="12" fillId="3" borderId="0" xfId="0" applyFont="1" applyFill="1" applyAlignment="1">
      <alignment horizontal="left" indent="3"/>
    </xf>
    <xf numFmtId="0" fontId="14" fillId="3" borderId="0" xfId="0" applyFont="1" applyFill="1" applyAlignment="1">
      <alignment horizontal="left" indent="3"/>
    </xf>
    <xf numFmtId="0" fontId="12" fillId="2" borderId="0" xfId="0" applyFont="1" applyFill="1"/>
    <xf numFmtId="0" fontId="0" fillId="0" borderId="0" xfId="0" applyFill="1" applyBorder="1"/>
    <xf numFmtId="165" fontId="0" fillId="0" borderId="0" xfId="1" applyNumberFormat="1" applyFont="1" applyFill="1" applyBorder="1" applyAlignment="1" applyProtection="1">
      <alignment horizontal="center"/>
    </xf>
    <xf numFmtId="1" fontId="3" fillId="0" borderId="0" xfId="0" applyNumberFormat="1" applyFont="1" applyFill="1" applyBorder="1" applyAlignment="1">
      <alignment horizontal="left"/>
    </xf>
    <xf numFmtId="164" fontId="0" fillId="0" borderId="0" xfId="1" applyNumberFormat="1" applyFont="1" applyFill="1" applyBorder="1" applyAlignment="1" applyProtection="1">
      <alignment horizontal="center"/>
    </xf>
    <xf numFmtId="0" fontId="3" fillId="0" borderId="0" xfId="0" applyFont="1" applyFill="1" applyBorder="1"/>
    <xf numFmtId="0" fontId="3" fillId="0" borderId="0" xfId="0" applyFont="1" applyFill="1" applyBorder="1" applyAlignment="1">
      <alignment horizontal="center" vertical="center"/>
    </xf>
    <xf numFmtId="0" fontId="12" fillId="4" borderId="0" xfId="0" applyFont="1" applyFill="1" applyAlignment="1">
      <alignment horizontal="left"/>
    </xf>
    <xf numFmtId="0" fontId="12" fillId="7" borderId="0" xfId="0" applyFont="1" applyFill="1" applyAlignment="1">
      <alignment horizontal="left"/>
    </xf>
    <xf numFmtId="0" fontId="3" fillId="0" borderId="0" xfId="0" applyFont="1" applyFill="1" applyBorder="1" applyAlignment="1">
      <alignment horizontal="center"/>
    </xf>
    <xf numFmtId="0" fontId="2" fillId="0" borderId="0" xfId="0" applyFont="1" applyFill="1" applyBorder="1" applyAlignment="1"/>
    <xf numFmtId="9" fontId="0" fillId="2" borderId="0" xfId="2" applyFont="1" applyFill="1" applyBorder="1" applyAlignment="1">
      <alignment horizontal="center"/>
    </xf>
    <xf numFmtId="0" fontId="0" fillId="0" borderId="0" xfId="0" quotePrefix="1" applyFill="1" applyBorder="1"/>
    <xf numFmtId="1" fontId="3" fillId="0" borderId="0" xfId="0" applyNumberFormat="1" applyFont="1" applyFill="1" applyBorder="1" applyAlignment="1">
      <alignment horizontal="center"/>
    </xf>
    <xf numFmtId="164" fontId="0" fillId="0" borderId="0" xfId="1" applyNumberFormat="1" applyFont="1" applyFill="1" applyBorder="1"/>
    <xf numFmtId="1" fontId="5" fillId="0" borderId="0" xfId="0" applyNumberFormat="1" applyFont="1" applyFill="1" applyBorder="1" applyAlignment="1">
      <alignment horizontal="center"/>
    </xf>
    <xf numFmtId="1" fontId="4" fillId="0" borderId="0" xfId="0" applyNumberFormat="1" applyFont="1" applyFill="1" applyBorder="1" applyAlignment="1">
      <alignment horizontal="left" vertical="center"/>
    </xf>
    <xf numFmtId="1" fontId="5" fillId="0" borderId="0" xfId="0" applyNumberFormat="1" applyFont="1" applyFill="1" applyBorder="1" applyAlignment="1">
      <alignment horizontal="left"/>
    </xf>
    <xf numFmtId="0" fontId="0" fillId="2" borderId="0" xfId="0" applyFill="1" applyBorder="1" applyAlignment="1">
      <alignment horizontal="left"/>
    </xf>
    <xf numFmtId="0" fontId="16" fillId="0" borderId="0" xfId="0" applyFont="1" applyFill="1" applyBorder="1"/>
    <xf numFmtId="0" fontId="17" fillId="0" borderId="0" xfId="0" applyFont="1" applyFill="1" applyBorder="1" applyAlignment="1">
      <alignment horizontal="center" vertical="center"/>
    </xf>
    <xf numFmtId="167" fontId="0" fillId="0" borderId="0" xfId="1" applyNumberFormat="1" applyFont="1" applyFill="1" applyBorder="1" applyAlignment="1" applyProtection="1">
      <alignment horizontal="center"/>
    </xf>
    <xf numFmtId="0" fontId="5" fillId="0" borderId="0" xfId="0" applyFont="1" applyFill="1" applyBorder="1"/>
    <xf numFmtId="167" fontId="3" fillId="0" borderId="0" xfId="0" applyNumberFormat="1" applyFont="1" applyFill="1" applyBorder="1" applyAlignment="1">
      <alignment horizontal="left"/>
    </xf>
    <xf numFmtId="167" fontId="0" fillId="0" borderId="0" xfId="0" applyNumberFormat="1" applyFill="1" applyBorder="1"/>
    <xf numFmtId="0" fontId="18" fillId="3" borderId="0" xfId="0" applyFont="1" applyFill="1" applyAlignment="1">
      <alignment horizontal="left" wrapText="1"/>
    </xf>
    <xf numFmtId="0" fontId="3" fillId="0" borderId="0" xfId="0" applyFont="1"/>
    <xf numFmtId="43" fontId="0" fillId="0" borderId="0" xfId="0" applyNumberFormat="1"/>
    <xf numFmtId="0" fontId="5" fillId="0" borderId="0" xfId="0" applyFont="1" applyFill="1" applyBorder="1" applyAlignment="1">
      <alignment horizontal="left" vertical="center"/>
    </xf>
    <xf numFmtId="3" fontId="6" fillId="2" borderId="0" xfId="0" applyNumberFormat="1" applyFont="1" applyFill="1" applyBorder="1" applyAlignment="1">
      <alignment horizontal="center"/>
    </xf>
    <xf numFmtId="0" fontId="2" fillId="4" borderId="0" xfId="0" applyFont="1" applyFill="1" applyBorder="1" applyAlignment="1">
      <alignment horizontal="centerContinuous"/>
    </xf>
    <xf numFmtId="14" fontId="0" fillId="2" borderId="0" xfId="1" applyNumberFormat="1" applyFont="1" applyFill="1" applyBorder="1" applyAlignment="1">
      <alignment horizontal="center"/>
    </xf>
    <xf numFmtId="1" fontId="3" fillId="0" borderId="1" xfId="0" applyNumberFormat="1" applyFont="1" applyFill="1" applyBorder="1" applyAlignment="1">
      <alignment horizontal="left"/>
    </xf>
    <xf numFmtId="167" fontId="0" fillId="0" borderId="1" xfId="0" applyNumberFormat="1" applyFill="1" applyBorder="1"/>
    <xf numFmtId="167" fontId="0" fillId="0" borderId="1" xfId="1" applyNumberFormat="1" applyFont="1" applyFill="1" applyBorder="1" applyAlignment="1" applyProtection="1">
      <alignment horizontal="center"/>
    </xf>
    <xf numFmtId="2" fontId="0" fillId="0" borderId="0" xfId="0" applyNumberFormat="1" applyFill="1" applyBorder="1"/>
    <xf numFmtId="0" fontId="3" fillId="0" borderId="0" xfId="0" applyFont="1" applyFill="1" applyBorder="1" applyAlignment="1">
      <alignment horizontal="center"/>
    </xf>
    <xf numFmtId="0" fontId="17" fillId="0" borderId="0" xfId="0" applyFont="1" applyFill="1" applyBorder="1" applyAlignment="1">
      <alignment horizontal="center"/>
    </xf>
    <xf numFmtId="1" fontId="19" fillId="0" borderId="0" xfId="0" applyNumberFormat="1" applyFont="1" applyFill="1" applyBorder="1" applyAlignment="1">
      <alignment horizontal="left"/>
    </xf>
    <xf numFmtId="0" fontId="3" fillId="0" borderId="0" xfId="0" applyFont="1" applyFill="1" applyBorder="1" applyAlignment="1">
      <alignment horizontal="center"/>
    </xf>
    <xf numFmtId="0" fontId="3" fillId="8" borderId="3" xfId="0" applyFont="1" applyFill="1" applyBorder="1" applyAlignment="1">
      <alignment horizontal="center" vertical="center"/>
    </xf>
    <xf numFmtId="0" fontId="0" fillId="8" borderId="3" xfId="0" applyFill="1" applyBorder="1" applyAlignment="1">
      <alignment horizontal="center" vertical="center"/>
    </xf>
    <xf numFmtId="14" fontId="0" fillId="8" borderId="3" xfId="0" applyNumberFormat="1" applyFill="1" applyBorder="1" applyAlignment="1">
      <alignment horizontal="center" vertical="center"/>
    </xf>
    <xf numFmtId="10" fontId="0" fillId="0" borderId="0" xfId="0" applyNumberFormat="1" applyFont="1" applyFill="1" applyBorder="1" applyAlignment="1">
      <alignment horizontal="right" vertical="center"/>
    </xf>
    <xf numFmtId="168" fontId="0" fillId="0" borderId="0" xfId="0" applyNumberFormat="1" applyFill="1" applyBorder="1"/>
    <xf numFmtId="168" fontId="0" fillId="5" borderId="0" xfId="0" applyNumberFormat="1" applyFont="1" applyFill="1" applyBorder="1"/>
    <xf numFmtId="10" fontId="0" fillId="0" borderId="3" xfId="0" applyNumberFormat="1" applyBorder="1" applyAlignment="1">
      <alignment horizontal="center"/>
    </xf>
    <xf numFmtId="167" fontId="6" fillId="0" borderId="0" xfId="1" applyNumberFormat="1" applyFont="1" applyFill="1" applyBorder="1" applyAlignment="1" applyProtection="1">
      <alignment horizontal="center"/>
    </xf>
    <xf numFmtId="167" fontId="0" fillId="10" borderId="0" xfId="1" applyNumberFormat="1" applyFont="1" applyFill="1" applyBorder="1" applyAlignment="1" applyProtection="1">
      <alignment horizontal="center"/>
    </xf>
    <xf numFmtId="167" fontId="6" fillId="10" borderId="0" xfId="1" applyNumberFormat="1" applyFont="1" applyFill="1" applyBorder="1" applyAlignment="1" applyProtection="1">
      <alignment horizontal="center"/>
    </xf>
    <xf numFmtId="0" fontId="3" fillId="0" borderId="0" xfId="0" applyFont="1" applyFill="1" applyBorder="1" applyAlignment="1">
      <alignment horizontal="right"/>
    </xf>
    <xf numFmtId="9" fontId="6" fillId="9" borderId="0" xfId="2" applyFont="1" applyFill="1" applyBorder="1"/>
    <xf numFmtId="0" fontId="0" fillId="0" borderId="0" xfId="0" applyAlignment="1">
      <alignment horizontal="center"/>
    </xf>
    <xf numFmtId="9" fontId="0" fillId="5" borderId="0" xfId="2" applyFont="1" applyFill="1" applyBorder="1"/>
    <xf numFmtId="0" fontId="20" fillId="0" borderId="0" xfId="0" applyFont="1" applyFill="1" applyBorder="1"/>
    <xf numFmtId="167" fontId="0" fillId="0" borderId="0" xfId="0" applyNumberFormat="1" applyFont="1" applyFill="1" applyBorder="1"/>
    <xf numFmtId="167" fontId="16" fillId="0" borderId="0" xfId="0" applyNumberFormat="1" applyFont="1" applyFill="1" applyBorder="1"/>
    <xf numFmtId="167" fontId="0" fillId="6" borderId="0" xfId="1" applyNumberFormat="1" applyFont="1" applyFill="1" applyBorder="1" applyAlignment="1" applyProtection="1">
      <alignment horizontal="center"/>
    </xf>
    <xf numFmtId="167" fontId="16" fillId="0" borderId="0" xfId="1" applyNumberFormat="1" applyFont="1" applyFill="1" applyBorder="1" applyAlignment="1" applyProtection="1">
      <alignment horizontal="center"/>
    </xf>
    <xf numFmtId="167" fontId="16" fillId="0" borderId="1" xfId="1" applyNumberFormat="1" applyFont="1" applyFill="1" applyBorder="1" applyAlignment="1" applyProtection="1">
      <alignment horizontal="center"/>
    </xf>
    <xf numFmtId="167" fontId="6" fillId="10" borderId="2" xfId="1" applyNumberFormat="1" applyFont="1" applyFill="1" applyBorder="1" applyAlignment="1" applyProtection="1">
      <alignment horizontal="center"/>
    </xf>
    <xf numFmtId="167" fontId="5" fillId="0" borderId="0" xfId="0" applyNumberFormat="1" applyFont="1" applyFill="1" applyBorder="1"/>
    <xf numFmtId="167" fontId="0" fillId="0" borderId="0" xfId="2" applyNumberFormat="1" applyFont="1" applyFill="1" applyBorder="1" applyAlignment="1" applyProtection="1">
      <alignment horizontal="right"/>
    </xf>
    <xf numFmtId="167" fontId="0" fillId="0" borderId="0" xfId="2" applyNumberFormat="1" applyFont="1" applyFill="1" applyBorder="1" applyAlignment="1" applyProtection="1">
      <alignment horizontal="center"/>
    </xf>
    <xf numFmtId="167" fontId="6" fillId="0" borderId="0" xfId="0" applyNumberFormat="1" applyFont="1" applyFill="1" applyBorder="1"/>
    <xf numFmtId="167" fontId="6" fillId="9" borderId="0" xfId="1" applyNumberFormat="1" applyFont="1" applyFill="1" applyBorder="1" applyAlignment="1" applyProtection="1">
      <alignment horizontal="center"/>
    </xf>
    <xf numFmtId="167" fontId="3" fillId="0" borderId="0" xfId="0" applyNumberFormat="1" applyFont="1" applyFill="1" applyBorder="1" applyAlignment="1">
      <alignment horizontal="center"/>
    </xf>
    <xf numFmtId="167" fontId="0" fillId="0" borderId="0" xfId="1" applyNumberFormat="1" applyFont="1" applyFill="1" applyBorder="1"/>
    <xf numFmtId="167" fontId="16" fillId="0" borderId="0" xfId="1" applyNumberFormat="1" applyFont="1" applyFill="1" applyBorder="1"/>
    <xf numFmtId="167" fontId="6" fillId="0" borderId="0" xfId="1" applyNumberFormat="1" applyFont="1" applyFill="1" applyBorder="1"/>
    <xf numFmtId="167" fontId="0" fillId="5" borderId="0" xfId="1" applyNumberFormat="1" applyFont="1" applyFill="1" applyBorder="1"/>
    <xf numFmtId="167" fontId="0" fillId="5" borderId="0" xfId="2" applyNumberFormat="1" applyFont="1" applyFill="1" applyBorder="1"/>
    <xf numFmtId="167" fontId="0" fillId="8" borderId="0" xfId="1" applyNumberFormat="1" applyFont="1" applyFill="1" applyBorder="1" applyAlignment="1" applyProtection="1">
      <alignment horizontal="center"/>
    </xf>
    <xf numFmtId="167" fontId="0" fillId="7" borderId="0" xfId="1" applyNumberFormat="1" applyFont="1" applyFill="1" applyBorder="1" applyAlignment="1" applyProtection="1">
      <alignment horizontal="center"/>
    </xf>
    <xf numFmtId="167" fontId="6" fillId="7" borderId="0" xfId="1" applyNumberFormat="1" applyFont="1" applyFill="1" applyBorder="1" applyAlignment="1" applyProtection="1">
      <alignment horizontal="center"/>
    </xf>
    <xf numFmtId="164" fontId="3" fillId="0" borderId="0" xfId="0" applyNumberFormat="1" applyFont="1" applyFill="1" applyBorder="1" applyAlignment="1">
      <alignment horizontal="center"/>
    </xf>
    <xf numFmtId="0" fontId="3" fillId="0" borderId="0" xfId="0" applyNumberFormat="1" applyFont="1" applyFill="1" applyBorder="1" applyAlignment="1">
      <alignment horizontal="center"/>
    </xf>
    <xf numFmtId="167" fontId="3" fillId="0" borderId="0" xfId="0" applyNumberFormat="1" applyFont="1" applyFill="1" applyBorder="1"/>
    <xf numFmtId="9" fontId="0" fillId="0" borderId="0" xfId="2" applyFont="1"/>
    <xf numFmtId="0" fontId="2" fillId="4" borderId="0" xfId="0" applyFont="1" applyFill="1"/>
    <xf numFmtId="0" fontId="2" fillId="4" borderId="0" xfId="0" applyFont="1" applyFill="1" applyAlignment="1">
      <alignment horizontal="center"/>
    </xf>
    <xf numFmtId="0" fontId="0" fillId="7" borderId="0" xfId="0" applyFill="1" applyAlignment="1">
      <alignment horizontal="center"/>
    </xf>
    <xf numFmtId="9" fontId="0" fillId="7" borderId="0" xfId="0" applyNumberFormat="1" applyFill="1" applyAlignment="1">
      <alignment horizontal="center"/>
    </xf>
    <xf numFmtId="0" fontId="5" fillId="2" borderId="5" xfId="0" applyFont="1" applyFill="1" applyBorder="1" applyAlignment="1">
      <alignment horizontal="center"/>
    </xf>
    <xf numFmtId="0" fontId="5" fillId="2" borderId="4" xfId="0" applyFont="1" applyFill="1" applyBorder="1" applyAlignment="1">
      <alignment horizontal="center"/>
    </xf>
    <xf numFmtId="0" fontId="2" fillId="4" borderId="0" xfId="0" applyFont="1" applyFill="1" applyBorder="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88899</xdr:colOff>
      <xdr:row>0</xdr:row>
      <xdr:rowOff>301626</xdr:rowOff>
    </xdr:from>
    <xdr:to>
      <xdr:col>1</xdr:col>
      <xdr:colOff>2346325</xdr:colOff>
      <xdr:row>0</xdr:row>
      <xdr:rowOff>495301</xdr:rowOff>
    </xdr:to>
    <xdr:pic>
      <xdr:nvPicPr>
        <xdr:cNvPr id="2" name="Picture 1">
          <a:extLst>
            <a:ext uri="{FF2B5EF4-FFF2-40B4-BE49-F238E27FC236}">
              <a16:creationId xmlns:a16="http://schemas.microsoft.com/office/drawing/2014/main" id="{444C7CB1-079B-4254-9AE2-6FB602B23832}"/>
            </a:ext>
          </a:extLst>
        </xdr:cNvPr>
        <xdr:cNvPicPr>
          <a:picLocks noChangeAspect="1"/>
        </xdr:cNvPicPr>
      </xdr:nvPicPr>
      <xdr:blipFill rotWithShape="1">
        <a:blip xmlns:r="http://schemas.openxmlformats.org/officeDocument/2006/relationships" r:embed="rId1"/>
        <a:srcRect l="1480" t="12823" r="669" b="8961"/>
        <a:stretch/>
      </xdr:blipFill>
      <xdr:spPr>
        <a:xfrm>
          <a:off x="88899" y="301626"/>
          <a:ext cx="2695576" cy="193675"/>
        </a:xfrm>
        <a:prstGeom prst="rect">
          <a:avLst/>
        </a:prstGeom>
      </xdr:spPr>
    </xdr:pic>
    <xdr:clientData/>
  </xdr:twoCellAnchor>
  <xdr:twoCellAnchor editAs="oneCell">
    <xdr:from>
      <xdr:col>1</xdr:col>
      <xdr:colOff>9202501</xdr:colOff>
      <xdr:row>0</xdr:row>
      <xdr:rowOff>0</xdr:rowOff>
    </xdr:from>
    <xdr:to>
      <xdr:col>1</xdr:col>
      <xdr:colOff>10401300</xdr:colOff>
      <xdr:row>2</xdr:row>
      <xdr:rowOff>65587</xdr:rowOff>
    </xdr:to>
    <xdr:pic>
      <xdr:nvPicPr>
        <xdr:cNvPr id="3" name="Picture 2">
          <a:extLst>
            <a:ext uri="{FF2B5EF4-FFF2-40B4-BE49-F238E27FC236}">
              <a16:creationId xmlns:a16="http://schemas.microsoft.com/office/drawing/2014/main" id="{1AA8708B-8D79-4F11-A281-8E86FE2A55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73989" y="0"/>
          <a:ext cx="1198799" cy="108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n-actuarial">
      <a:dk1>
        <a:sysClr val="windowText" lastClr="000000"/>
      </a:dk1>
      <a:lt1>
        <a:sysClr val="window" lastClr="FFFFFF"/>
      </a:lt1>
      <a:dk2>
        <a:srgbClr val="44546A"/>
      </a:dk2>
      <a:lt2>
        <a:srgbClr val="E7E6E6"/>
      </a:lt2>
      <a:accent1>
        <a:srgbClr val="69D2E6"/>
      </a:accent1>
      <a:accent2>
        <a:srgbClr val="A5DCD7"/>
      </a:accent2>
      <a:accent3>
        <a:srgbClr val="E1E6CD"/>
      </a:accent3>
      <a:accent4>
        <a:srgbClr val="F58732"/>
      </a:accent4>
      <a:accent5>
        <a:srgbClr val="FA6900"/>
      </a:accent5>
      <a:accent6>
        <a:srgbClr val="64C864"/>
      </a:accent6>
      <a:hlink>
        <a:srgbClr val="69D2E6"/>
      </a:hlink>
      <a:folHlink>
        <a:srgbClr val="69D2E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AB063-2AD7-4279-94A7-19CCA2057744}">
  <sheetPr codeName="Sheet1">
    <tabColor theme="4" tint="0.59999389629810485"/>
  </sheetPr>
  <dimension ref="A1:P17"/>
  <sheetViews>
    <sheetView showRowColHeaders="0" zoomScaleNormal="100" workbookViewId="0">
      <selection activeCell="B12" sqref="B12"/>
    </sheetView>
  </sheetViews>
  <sheetFormatPr defaultColWidth="0" defaultRowHeight="14.25" customHeight="1" zeroHeight="1" x14ac:dyDescent="0.3"/>
  <cols>
    <col min="1" max="1" width="6.5546875" customWidth="1"/>
    <col min="2" max="2" width="162.5546875" customWidth="1"/>
    <col min="3" max="3" width="6.5546875" customWidth="1"/>
    <col min="4" max="16" width="0" hidden="1" customWidth="1"/>
    <col min="17" max="16384" width="9" hidden="1"/>
  </cols>
  <sheetData>
    <row r="1" spans="1:3" ht="60" customHeight="1" x14ac:dyDescent="0.3">
      <c r="A1" s="1"/>
      <c r="B1" s="1" t="s">
        <v>0</v>
      </c>
      <c r="C1" s="1"/>
    </row>
    <row r="2" spans="1:3" ht="20.100000000000001" customHeight="1" x14ac:dyDescent="0.3">
      <c r="A2" s="2"/>
      <c r="B2" s="2"/>
      <c r="C2" s="2"/>
    </row>
    <row r="3" spans="1:3" ht="45" customHeight="1" x14ac:dyDescent="0.3">
      <c r="A3" s="3"/>
      <c r="B3" s="3" t="s">
        <v>1</v>
      </c>
      <c r="C3" s="3"/>
    </row>
    <row r="4" spans="1:3" ht="20.100000000000001" customHeight="1" x14ac:dyDescent="0.3">
      <c r="A4" s="2"/>
      <c r="B4" s="4"/>
      <c r="C4" s="2"/>
    </row>
    <row r="5" spans="1:3" ht="35.1" customHeight="1" x14ac:dyDescent="0.3">
      <c r="A5" s="5"/>
      <c r="B5" s="5" t="s">
        <v>58</v>
      </c>
      <c r="C5" s="5"/>
    </row>
    <row r="6" spans="1:3" ht="30" customHeight="1" x14ac:dyDescent="0.3">
      <c r="A6" s="6"/>
      <c r="B6" s="6">
        <v>44426</v>
      </c>
      <c r="C6" s="6"/>
    </row>
    <row r="7" spans="1:3" ht="20.100000000000001" customHeight="1" x14ac:dyDescent="0.7">
      <c r="A7" s="7"/>
      <c r="B7" s="4"/>
      <c r="C7" s="7"/>
    </row>
    <row r="8" spans="1:3" ht="25.2" customHeight="1" x14ac:dyDescent="0.5">
      <c r="A8" s="8"/>
      <c r="B8" s="9" t="s">
        <v>2</v>
      </c>
      <c r="C8" s="8"/>
    </row>
    <row r="9" spans="1:3" ht="25.2" customHeight="1" x14ac:dyDescent="0.5">
      <c r="A9" s="8"/>
      <c r="B9" s="12" t="s">
        <v>4</v>
      </c>
      <c r="C9" s="8"/>
    </row>
    <row r="10" spans="1:3" ht="25.2" customHeight="1" x14ac:dyDescent="0.5">
      <c r="A10" s="10"/>
      <c r="B10" s="20" t="s">
        <v>68</v>
      </c>
      <c r="C10" s="10"/>
    </row>
    <row r="11" spans="1:3" ht="25.2" customHeight="1" x14ac:dyDescent="0.5">
      <c r="A11" s="10"/>
      <c r="B11" s="19" t="s">
        <v>69</v>
      </c>
      <c r="C11" s="10"/>
    </row>
    <row r="12" spans="1:3" ht="25.2" customHeight="1" x14ac:dyDescent="0.5">
      <c r="A12" s="10"/>
      <c r="B12" s="11"/>
      <c r="C12" s="10"/>
    </row>
    <row r="13" spans="1:3" ht="120" customHeight="1" x14ac:dyDescent="0.5">
      <c r="A13" s="8"/>
      <c r="B13" s="37" t="s">
        <v>44</v>
      </c>
      <c r="C13" s="8"/>
    </row>
    <row r="14" spans="1:3" ht="25.2" hidden="1" customHeight="1" x14ac:dyDescent="0.5">
      <c r="A14" s="8"/>
      <c r="B14" s="8"/>
      <c r="C14" s="8"/>
    </row>
    <row r="15" spans="1:3" ht="25.2" hidden="1" customHeight="1" x14ac:dyDescent="0.5">
      <c r="A15" s="8"/>
      <c r="B15" s="8"/>
      <c r="C15" s="8"/>
    </row>
    <row r="16" spans="1:3" ht="25.2" hidden="1" customHeight="1" x14ac:dyDescent="0.5">
      <c r="A16" s="8"/>
      <c r="B16" s="8"/>
      <c r="C16" s="8"/>
    </row>
    <row r="17" spans="1:3" ht="25.2" hidden="1" customHeight="1" x14ac:dyDescent="0.5">
      <c r="A17" s="8"/>
      <c r="B17" s="8"/>
      <c r="C17" s="8"/>
    </row>
  </sheetData>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10126-F56B-4A81-B40A-2B513AED692B}">
  <sheetPr codeName="Sheet2">
    <tabColor theme="4"/>
  </sheetPr>
  <dimension ref="A1:R17"/>
  <sheetViews>
    <sheetView showGridLines="0" zoomScaleNormal="100" workbookViewId="0">
      <selection activeCell="C16" sqref="C16"/>
    </sheetView>
  </sheetViews>
  <sheetFormatPr defaultColWidth="0" defaultRowHeight="14.4" zeroHeight="1" x14ac:dyDescent="0.3"/>
  <cols>
    <col min="1" max="1" width="1.5546875" style="13" customWidth="1"/>
    <col min="2" max="2" width="32.44140625" style="13" customWidth="1"/>
    <col min="3" max="3" width="14.88671875" style="13" customWidth="1"/>
    <col min="4" max="13" width="10.5546875" style="13" customWidth="1"/>
    <col min="14" max="14" width="1.5546875" style="13" customWidth="1"/>
    <col min="15" max="17" width="10.5546875" style="13" hidden="1" customWidth="1"/>
    <col min="18" max="18" width="1.5546875" style="13" hidden="1" customWidth="1"/>
    <col min="19" max="16384" width="9" style="13" hidden="1"/>
  </cols>
  <sheetData>
    <row r="1" spans="1:17" x14ac:dyDescent="0.3">
      <c r="B1" s="17" t="s">
        <v>3</v>
      </c>
    </row>
    <row r="2" spans="1:17" x14ac:dyDescent="0.3">
      <c r="A2" s="24"/>
      <c r="B2" s="13" t="s">
        <v>40</v>
      </c>
      <c r="E2" s="96" t="s">
        <v>23</v>
      </c>
      <c r="F2" s="95"/>
      <c r="G2" s="95"/>
      <c r="H2" s="95" t="s">
        <v>23</v>
      </c>
      <c r="I2" s="95"/>
      <c r="J2" s="95"/>
    </row>
    <row r="3" spans="1:17" x14ac:dyDescent="0.3">
      <c r="A3" s="24"/>
      <c r="B3" s="13" t="s">
        <v>41</v>
      </c>
      <c r="E3" s="52" t="s">
        <v>13</v>
      </c>
      <c r="F3" s="52" t="s">
        <v>24</v>
      </c>
      <c r="G3" s="52" t="s">
        <v>43</v>
      </c>
      <c r="H3" s="52" t="s">
        <v>13</v>
      </c>
      <c r="I3" s="52" t="s">
        <v>24</v>
      </c>
      <c r="J3" s="52" t="s">
        <v>43</v>
      </c>
    </row>
    <row r="4" spans="1:17" x14ac:dyDescent="0.3">
      <c r="A4" s="24"/>
      <c r="B4" s="13" t="s">
        <v>42</v>
      </c>
      <c r="E4" s="53">
        <v>1</v>
      </c>
      <c r="F4" s="54">
        <v>43830</v>
      </c>
      <c r="G4" s="58">
        <v>0.05</v>
      </c>
      <c r="H4" s="53">
        <v>1</v>
      </c>
      <c r="I4" s="54">
        <v>44196</v>
      </c>
      <c r="J4" s="58">
        <v>0.04</v>
      </c>
    </row>
    <row r="5" spans="1:17" x14ac:dyDescent="0.3">
      <c r="A5" s="24"/>
      <c r="E5" s="53">
        <v>2</v>
      </c>
      <c r="F5" s="54">
        <v>43830</v>
      </c>
      <c r="G5" s="58">
        <v>0.05</v>
      </c>
      <c r="H5" s="53">
        <v>2</v>
      </c>
      <c r="I5" s="54">
        <v>44196</v>
      </c>
      <c r="J5" s="58">
        <v>0.04</v>
      </c>
    </row>
    <row r="6" spans="1:17" x14ac:dyDescent="0.3">
      <c r="A6" s="24"/>
      <c r="B6" s="62" t="s">
        <v>14</v>
      </c>
      <c r="C6" s="30">
        <v>2020</v>
      </c>
      <c r="E6" s="53">
        <v>3</v>
      </c>
      <c r="F6" s="54">
        <v>43830</v>
      </c>
      <c r="G6" s="58">
        <v>0.05</v>
      </c>
      <c r="H6" s="53">
        <v>3</v>
      </c>
      <c r="I6" s="54">
        <v>44196</v>
      </c>
      <c r="J6" s="58">
        <v>0.04</v>
      </c>
    </row>
    <row r="7" spans="1:17" x14ac:dyDescent="0.3">
      <c r="A7" s="24"/>
      <c r="E7" s="53">
        <v>4</v>
      </c>
      <c r="F7" s="54">
        <v>43830</v>
      </c>
      <c r="G7" s="58">
        <v>0.05</v>
      </c>
      <c r="H7" s="53">
        <v>4</v>
      </c>
      <c r="I7" s="54">
        <v>44196</v>
      </c>
      <c r="J7" s="58">
        <v>0.04</v>
      </c>
    </row>
    <row r="8" spans="1:17" x14ac:dyDescent="0.3">
      <c r="A8" s="24"/>
      <c r="B8" s="40" t="s">
        <v>39</v>
      </c>
      <c r="C8" s="41">
        <v>9000</v>
      </c>
      <c r="E8" s="53">
        <v>5</v>
      </c>
      <c r="F8" s="54">
        <v>43830</v>
      </c>
      <c r="G8" s="58">
        <v>0.05</v>
      </c>
      <c r="H8" s="53">
        <v>5</v>
      </c>
      <c r="I8" s="54">
        <v>44196</v>
      </c>
      <c r="J8" s="58">
        <v>0.04</v>
      </c>
    </row>
    <row r="9" spans="1:17" x14ac:dyDescent="0.3">
      <c r="B9" s="28" t="s">
        <v>22</v>
      </c>
      <c r="C9" s="43">
        <v>43831</v>
      </c>
      <c r="E9" s="53">
        <v>6</v>
      </c>
      <c r="F9" s="54">
        <v>43830</v>
      </c>
      <c r="G9" s="58">
        <v>0.05</v>
      </c>
      <c r="H9" s="53">
        <v>6</v>
      </c>
      <c r="I9" s="54">
        <v>44196</v>
      </c>
      <c r="J9" s="58">
        <v>0.04</v>
      </c>
    </row>
    <row r="10" spans="1:17" x14ac:dyDescent="0.3">
      <c r="B10" s="17" t="s">
        <v>38</v>
      </c>
      <c r="C10" s="41">
        <v>3</v>
      </c>
      <c r="E10" s="53">
        <v>7</v>
      </c>
      <c r="F10" s="54">
        <v>43830</v>
      </c>
      <c r="G10" s="58">
        <v>0.05</v>
      </c>
      <c r="H10" s="53">
        <v>7</v>
      </c>
      <c r="I10" s="54">
        <v>44196</v>
      </c>
      <c r="J10" s="58">
        <v>0.04</v>
      </c>
    </row>
    <row r="11" spans="1:17" x14ac:dyDescent="0.3">
      <c r="B11" s="50" t="s">
        <v>6</v>
      </c>
      <c r="C11" s="23">
        <v>0.2</v>
      </c>
      <c r="D11" s="25"/>
      <c r="E11" s="53">
        <v>8</v>
      </c>
      <c r="F11" s="54">
        <v>43830</v>
      </c>
      <c r="G11" s="58">
        <v>0.05</v>
      </c>
      <c r="H11" s="53">
        <v>8</v>
      </c>
      <c r="I11" s="54">
        <v>44196</v>
      </c>
      <c r="J11" s="58">
        <v>0.04</v>
      </c>
      <c r="N11" s="22"/>
      <c r="O11" s="22"/>
      <c r="P11" s="22"/>
      <c r="Q11" s="22"/>
    </row>
    <row r="12" spans="1:17" x14ac:dyDescent="0.3">
      <c r="D12" s="25"/>
      <c r="E12" s="53">
        <v>9</v>
      </c>
      <c r="F12" s="54">
        <v>43830</v>
      </c>
      <c r="G12" s="58">
        <v>0.05</v>
      </c>
      <c r="H12" s="53">
        <v>9</v>
      </c>
      <c r="I12" s="54">
        <v>44196</v>
      </c>
      <c r="J12" s="58">
        <v>0.04</v>
      </c>
      <c r="N12" s="25"/>
      <c r="O12" s="25"/>
      <c r="P12" s="25"/>
      <c r="Q12" s="25"/>
    </row>
    <row r="13" spans="1:17" x14ac:dyDescent="0.3">
      <c r="D13" s="26"/>
      <c r="E13" s="53">
        <v>10</v>
      </c>
      <c r="F13" s="54">
        <v>43830</v>
      </c>
      <c r="G13" s="58">
        <v>0.05</v>
      </c>
      <c r="H13" s="53">
        <v>10</v>
      </c>
      <c r="I13" s="54">
        <v>44196</v>
      </c>
      <c r="J13" s="58">
        <v>0.04</v>
      </c>
      <c r="N13" s="26"/>
      <c r="O13" s="26"/>
      <c r="P13" s="26"/>
      <c r="Q13" s="26"/>
    </row>
    <row r="14" spans="1:17" x14ac:dyDescent="0.3">
      <c r="A14" s="26"/>
      <c r="D14" s="26"/>
      <c r="F14" s="26"/>
      <c r="G14" s="26"/>
      <c r="H14" s="26"/>
      <c r="I14" s="26"/>
      <c r="J14" s="26"/>
      <c r="K14" s="26"/>
      <c r="L14" s="26"/>
      <c r="M14" s="26"/>
      <c r="N14" s="26"/>
      <c r="O14" s="26"/>
      <c r="P14" s="26"/>
      <c r="Q14" s="26"/>
    </row>
    <row r="15" spans="1:17" x14ac:dyDescent="0.3">
      <c r="B15" s="17" t="s">
        <v>33</v>
      </c>
      <c r="C15" s="27">
        <v>1</v>
      </c>
      <c r="D15" s="27">
        <f>C15+1</f>
        <v>2</v>
      </c>
      <c r="E15" s="27">
        <f t="shared" ref="E15:L15" si="0">D15+1</f>
        <v>3</v>
      </c>
      <c r="F15" s="27">
        <f t="shared" si="0"/>
        <v>4</v>
      </c>
      <c r="G15" s="27">
        <f t="shared" si="0"/>
        <v>5</v>
      </c>
      <c r="H15" s="27">
        <f t="shared" si="0"/>
        <v>6</v>
      </c>
      <c r="I15" s="27">
        <f t="shared" si="0"/>
        <v>7</v>
      </c>
      <c r="J15" s="27">
        <f t="shared" si="0"/>
        <v>8</v>
      </c>
      <c r="K15" s="27">
        <f t="shared" si="0"/>
        <v>9</v>
      </c>
      <c r="L15" s="27">
        <f t="shared" si="0"/>
        <v>10</v>
      </c>
      <c r="M15" s="26"/>
      <c r="N15" s="26"/>
      <c r="O15" s="26"/>
      <c r="P15" s="26"/>
      <c r="Q15" s="26"/>
    </row>
    <row r="16" spans="1:17" x14ac:dyDescent="0.3">
      <c r="B16" s="29" t="s">
        <v>32</v>
      </c>
      <c r="C16" s="23">
        <f t="shared" ref="C16:L16" si="1">1/MAX(1,$C$10-C15+1)</f>
        <v>0.33333333333333331</v>
      </c>
      <c r="D16" s="23">
        <f t="shared" si="1"/>
        <v>0.5</v>
      </c>
      <c r="E16" s="23">
        <f t="shared" si="1"/>
        <v>1</v>
      </c>
      <c r="F16" s="23">
        <f t="shared" si="1"/>
        <v>1</v>
      </c>
      <c r="G16" s="23">
        <f t="shared" si="1"/>
        <v>1</v>
      </c>
      <c r="H16" s="23">
        <f t="shared" si="1"/>
        <v>1</v>
      </c>
      <c r="I16" s="23">
        <f t="shared" si="1"/>
        <v>1</v>
      </c>
      <c r="J16" s="23">
        <f t="shared" si="1"/>
        <v>1</v>
      </c>
      <c r="K16" s="23">
        <f t="shared" si="1"/>
        <v>1</v>
      </c>
      <c r="L16" s="23">
        <f t="shared" si="1"/>
        <v>1</v>
      </c>
      <c r="M16" s="26"/>
      <c r="N16" s="26"/>
      <c r="O16" s="26"/>
      <c r="P16" s="26"/>
      <c r="Q16" s="26"/>
    </row>
    <row r="17" spans="13:17" x14ac:dyDescent="0.3">
      <c r="M17" s="26"/>
      <c r="N17" s="26"/>
      <c r="O17" s="26"/>
      <c r="P17" s="26"/>
      <c r="Q17" s="26"/>
    </row>
  </sheetData>
  <mergeCells count="2">
    <mergeCell ref="H2:J2"/>
    <mergeCell ref="E2:G2"/>
  </mergeCells>
  <phoneticPr fontId="15"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4F00F-935E-477F-86AD-71EB1912DAC0}">
  <sheetPr codeName="Sheet3">
    <tabColor theme="4"/>
  </sheetPr>
  <dimension ref="A1:S15"/>
  <sheetViews>
    <sheetView showGridLines="0" zoomScaleNormal="100" workbookViewId="0">
      <selection activeCell="E15" sqref="E15"/>
    </sheetView>
  </sheetViews>
  <sheetFormatPr defaultColWidth="0" defaultRowHeight="14.4" zeroHeight="1" x14ac:dyDescent="0.3"/>
  <cols>
    <col min="1" max="1" width="1.5546875" style="13" customWidth="1"/>
    <col min="2" max="2" width="40.5546875" style="13" customWidth="1"/>
    <col min="3" max="13" width="10.5546875" style="13" customWidth="1"/>
    <col min="14" max="14" width="1.5546875" style="13" customWidth="1"/>
    <col min="15" max="19" width="0" style="13" hidden="1" customWidth="1"/>
    <col min="20" max="16384" width="9.109375" style="13" hidden="1"/>
  </cols>
  <sheetData>
    <row r="1" spans="2:14" x14ac:dyDescent="0.3">
      <c r="B1" s="17" t="s">
        <v>21</v>
      </c>
      <c r="C1" s="17"/>
      <c r="D1" s="17"/>
    </row>
    <row r="2" spans="2:14" x14ac:dyDescent="0.3">
      <c r="B2" s="13" t="s">
        <v>55</v>
      </c>
    </row>
    <row r="3" spans="2:14" x14ac:dyDescent="0.3"/>
    <row r="4" spans="2:14" x14ac:dyDescent="0.3">
      <c r="B4" s="42" t="s">
        <v>21</v>
      </c>
      <c r="C4" s="42"/>
      <c r="D4" s="42"/>
      <c r="E4" s="42"/>
      <c r="F4" s="42"/>
      <c r="G4" s="42"/>
      <c r="H4" s="42"/>
      <c r="I4" s="42"/>
      <c r="J4" s="42"/>
      <c r="K4" s="42"/>
      <c r="L4" s="42"/>
      <c r="M4" s="42"/>
      <c r="N4" s="21"/>
    </row>
    <row r="5" spans="2:14" x14ac:dyDescent="0.3">
      <c r="B5" s="17" t="s">
        <v>33</v>
      </c>
      <c r="C5" s="21" t="s">
        <v>7</v>
      </c>
      <c r="D5" s="18">
        <v>1</v>
      </c>
      <c r="E5" s="18">
        <f>D5+1</f>
        <v>2</v>
      </c>
      <c r="F5" s="18">
        <f t="shared" ref="F5:M5" si="0">E5+1</f>
        <v>3</v>
      </c>
      <c r="G5" s="18">
        <f t="shared" si="0"/>
        <v>4</v>
      </c>
      <c r="H5" s="18">
        <f t="shared" si="0"/>
        <v>5</v>
      </c>
      <c r="I5" s="18">
        <f t="shared" si="0"/>
        <v>6</v>
      </c>
      <c r="J5" s="18">
        <f t="shared" si="0"/>
        <v>7</v>
      </c>
      <c r="K5" s="18">
        <f t="shared" si="0"/>
        <v>8</v>
      </c>
      <c r="L5" s="18">
        <f t="shared" si="0"/>
        <v>9</v>
      </c>
      <c r="M5" s="18">
        <f t="shared" si="0"/>
        <v>10</v>
      </c>
      <c r="N5" s="18"/>
    </row>
    <row r="6" spans="2:14" x14ac:dyDescent="0.3">
      <c r="B6" s="15" t="s">
        <v>26</v>
      </c>
      <c r="C6" s="33">
        <v>-9000</v>
      </c>
      <c r="D6" s="33">
        <v>0</v>
      </c>
      <c r="E6" s="33">
        <v>0</v>
      </c>
      <c r="F6" s="33">
        <v>0</v>
      </c>
      <c r="G6" s="33">
        <v>0</v>
      </c>
      <c r="H6" s="33">
        <v>0</v>
      </c>
      <c r="I6" s="33">
        <v>0</v>
      </c>
      <c r="J6" s="33">
        <v>0</v>
      </c>
      <c r="K6" s="33">
        <v>0</v>
      </c>
      <c r="L6" s="33">
        <v>0</v>
      </c>
      <c r="M6" s="33">
        <v>0</v>
      </c>
      <c r="N6" s="16"/>
    </row>
    <row r="7" spans="2:14" x14ac:dyDescent="0.3">
      <c r="B7" s="15" t="s">
        <v>27</v>
      </c>
      <c r="C7" s="33">
        <v>0</v>
      </c>
      <c r="D7" s="33">
        <v>0</v>
      </c>
      <c r="E7" s="33">
        <v>0</v>
      </c>
      <c r="F7" s="33">
        <v>0</v>
      </c>
      <c r="G7" s="33">
        <v>0</v>
      </c>
      <c r="H7" s="33">
        <v>0</v>
      </c>
      <c r="I7" s="33">
        <v>0</v>
      </c>
      <c r="J7" s="33">
        <v>0</v>
      </c>
      <c r="K7" s="33">
        <v>0</v>
      </c>
      <c r="L7" s="33">
        <v>0</v>
      </c>
      <c r="M7" s="33">
        <v>0</v>
      </c>
      <c r="N7" s="16"/>
    </row>
    <row r="8" spans="2:14" x14ac:dyDescent="0.3">
      <c r="B8" s="15" t="s">
        <v>30</v>
      </c>
      <c r="C8" s="33"/>
      <c r="D8" s="33">
        <v>15</v>
      </c>
      <c r="E8" s="33">
        <v>15</v>
      </c>
      <c r="F8" s="33">
        <v>15</v>
      </c>
      <c r="G8" s="33">
        <v>0</v>
      </c>
      <c r="H8" s="33">
        <v>0</v>
      </c>
      <c r="I8" s="33">
        <v>0</v>
      </c>
      <c r="J8" s="33">
        <v>0</v>
      </c>
      <c r="K8" s="33">
        <v>0</v>
      </c>
      <c r="L8" s="33">
        <v>0</v>
      </c>
      <c r="M8" s="33">
        <v>0</v>
      </c>
      <c r="N8" s="16"/>
    </row>
    <row r="9" spans="2:14" x14ac:dyDescent="0.3">
      <c r="B9" s="15" t="s">
        <v>28</v>
      </c>
      <c r="C9" s="36"/>
      <c r="D9" s="33">
        <v>2000</v>
      </c>
      <c r="E9" s="33">
        <v>2000</v>
      </c>
      <c r="F9" s="33">
        <v>2000</v>
      </c>
      <c r="G9" s="33">
        <v>0</v>
      </c>
      <c r="H9" s="33">
        <v>0</v>
      </c>
      <c r="I9" s="33">
        <v>0</v>
      </c>
      <c r="J9" s="33">
        <v>0</v>
      </c>
      <c r="K9" s="33">
        <v>0</v>
      </c>
      <c r="L9" s="33">
        <v>0</v>
      </c>
      <c r="M9" s="33">
        <v>0</v>
      </c>
      <c r="N9" s="16"/>
    </row>
    <row r="10" spans="2:14" x14ac:dyDescent="0.3">
      <c r="B10" s="44" t="s">
        <v>29</v>
      </c>
      <c r="C10" s="45"/>
      <c r="D10" s="46">
        <v>45</v>
      </c>
      <c r="E10" s="46">
        <v>45</v>
      </c>
      <c r="F10" s="46">
        <v>45</v>
      </c>
      <c r="G10" s="46">
        <v>0</v>
      </c>
      <c r="H10" s="46">
        <v>0</v>
      </c>
      <c r="I10" s="46">
        <v>0</v>
      </c>
      <c r="J10" s="46">
        <v>0</v>
      </c>
      <c r="K10" s="46">
        <v>0</v>
      </c>
      <c r="L10" s="46">
        <v>0</v>
      </c>
      <c r="M10" s="46">
        <v>0</v>
      </c>
      <c r="N10" s="16"/>
    </row>
    <row r="11" spans="2:14" x14ac:dyDescent="0.3">
      <c r="B11" s="15" t="s">
        <v>15</v>
      </c>
      <c r="C11" s="36">
        <f>SUM(C6)</f>
        <v>-9000</v>
      </c>
      <c r="D11" s="33">
        <f t="shared" ref="D11:M11" si="1">SUM(D6)</f>
        <v>0</v>
      </c>
      <c r="E11" s="33">
        <f t="shared" si="1"/>
        <v>0</v>
      </c>
      <c r="F11" s="33">
        <f t="shared" si="1"/>
        <v>0</v>
      </c>
      <c r="G11" s="33">
        <f t="shared" si="1"/>
        <v>0</v>
      </c>
      <c r="H11" s="33">
        <f t="shared" si="1"/>
        <v>0</v>
      </c>
      <c r="I11" s="33">
        <f t="shared" si="1"/>
        <v>0</v>
      </c>
      <c r="J11" s="33">
        <f t="shared" si="1"/>
        <v>0</v>
      </c>
      <c r="K11" s="33">
        <f t="shared" si="1"/>
        <v>0</v>
      </c>
      <c r="L11" s="33">
        <f t="shared" si="1"/>
        <v>0</v>
      </c>
      <c r="M11" s="33">
        <f t="shared" si="1"/>
        <v>0</v>
      </c>
      <c r="N11" s="16"/>
    </row>
    <row r="12" spans="2:14" x14ac:dyDescent="0.3">
      <c r="B12" s="44" t="s">
        <v>16</v>
      </c>
      <c r="C12" s="45">
        <f>SUM(C7:C10)</f>
        <v>0</v>
      </c>
      <c r="D12" s="46">
        <f t="shared" ref="D12:M12" si="2">SUM(D7:D10)</f>
        <v>2060</v>
      </c>
      <c r="E12" s="46">
        <f t="shared" si="2"/>
        <v>2060</v>
      </c>
      <c r="F12" s="46">
        <f t="shared" si="2"/>
        <v>2060</v>
      </c>
      <c r="G12" s="46">
        <f t="shared" si="2"/>
        <v>0</v>
      </c>
      <c r="H12" s="46">
        <f t="shared" si="2"/>
        <v>0</v>
      </c>
      <c r="I12" s="46">
        <f t="shared" si="2"/>
        <v>0</v>
      </c>
      <c r="J12" s="46">
        <f t="shared" si="2"/>
        <v>0</v>
      </c>
      <c r="K12" s="46">
        <f t="shared" si="2"/>
        <v>0</v>
      </c>
      <c r="L12" s="46">
        <f t="shared" si="2"/>
        <v>0</v>
      </c>
      <c r="M12" s="46">
        <f t="shared" si="2"/>
        <v>0</v>
      </c>
      <c r="N12" s="16"/>
    </row>
    <row r="13" spans="2:14" x14ac:dyDescent="0.3">
      <c r="B13" s="15" t="s">
        <v>8</v>
      </c>
      <c r="C13" s="33">
        <f>SUM(C11:C12)</f>
        <v>-9000</v>
      </c>
      <c r="D13" s="33">
        <f t="shared" ref="D13:M13" si="3">SUM(D11:D12)</f>
        <v>2060</v>
      </c>
      <c r="E13" s="33">
        <f t="shared" si="3"/>
        <v>2060</v>
      </c>
      <c r="F13" s="33">
        <f t="shared" si="3"/>
        <v>2060</v>
      </c>
      <c r="G13" s="33">
        <f t="shared" si="3"/>
        <v>0</v>
      </c>
      <c r="H13" s="33">
        <f t="shared" si="3"/>
        <v>0</v>
      </c>
      <c r="I13" s="33">
        <f t="shared" si="3"/>
        <v>0</v>
      </c>
      <c r="J13" s="33">
        <f t="shared" si="3"/>
        <v>0</v>
      </c>
      <c r="K13" s="33">
        <f t="shared" si="3"/>
        <v>0</v>
      </c>
      <c r="L13" s="33">
        <f t="shared" si="3"/>
        <v>0</v>
      </c>
      <c r="M13" s="33">
        <f t="shared" si="3"/>
        <v>0</v>
      </c>
      <c r="N13" s="16"/>
    </row>
    <row r="14" spans="2:14" x14ac:dyDescent="0.3">
      <c r="B14" s="15" t="s">
        <v>31</v>
      </c>
      <c r="C14" s="33">
        <f>Input!$C$11*SUM(C7:C10)</f>
        <v>0</v>
      </c>
      <c r="D14" s="33">
        <f>Input!$C$11*SUM(D7:D10)</f>
        <v>412</v>
      </c>
      <c r="E14" s="33">
        <f>Input!$C$11*SUM(E7:E10)</f>
        <v>412</v>
      </c>
      <c r="F14" s="33">
        <f>Input!$C$11*SUM(F7:F10)</f>
        <v>412</v>
      </c>
      <c r="G14" s="33">
        <f>Input!$C$11*SUM(G7:G10)</f>
        <v>0</v>
      </c>
      <c r="H14" s="33">
        <f>Input!$C$11*SUM(H7:H10)</f>
        <v>0</v>
      </c>
      <c r="I14" s="33">
        <f>Input!$C$11*SUM(I7:I10)</f>
        <v>0</v>
      </c>
      <c r="J14" s="33">
        <f>Input!$C$11*SUM(J7:J10)</f>
        <v>0</v>
      </c>
      <c r="K14" s="33">
        <f>Input!$C$11*SUM(K7:K10)</f>
        <v>0</v>
      </c>
      <c r="L14" s="33">
        <f>Input!$C$11*SUM(L7:L10)</f>
        <v>0</v>
      </c>
      <c r="M14" s="33">
        <f>Input!$C$11*SUM(M7:M10)</f>
        <v>0</v>
      </c>
      <c r="N14" s="16"/>
    </row>
    <row r="15" spans="2:14" x14ac:dyDescent="0.3">
      <c r="B15" s="15"/>
      <c r="C15" s="14"/>
      <c r="D15" s="14"/>
      <c r="E15" s="14"/>
      <c r="F15" s="14"/>
      <c r="G15" s="14"/>
      <c r="H15" s="14"/>
      <c r="I15" s="14"/>
      <c r="J15" s="14"/>
      <c r="K15" s="14"/>
      <c r="L15" s="14"/>
      <c r="M15" s="14"/>
      <c r="N15" s="14"/>
    </row>
  </sheetData>
  <pageMargins left="0.7" right="0.7" top="0.75" bottom="0.75" header="0.3" footer="0.3"/>
  <ignoredErrors>
    <ignoredError sqref="C12 D12:M12 C14:M14"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BD2C7-0AB5-435E-88E2-E6871A22319E}">
  <sheetPr codeName="Sheet14">
    <tabColor theme="6"/>
  </sheetPr>
  <dimension ref="A1:N35"/>
  <sheetViews>
    <sheetView showGridLines="0" topLeftCell="A16" zoomScaleNormal="100" workbookViewId="0">
      <selection activeCell="F34" sqref="F34"/>
    </sheetView>
  </sheetViews>
  <sheetFormatPr defaultColWidth="9.109375" defaultRowHeight="15" customHeight="1" outlineLevelRow="1" x14ac:dyDescent="0.3"/>
  <cols>
    <col min="1" max="1" width="1.5546875" style="13" customWidth="1"/>
    <col min="2" max="2" width="40.5546875" style="13" customWidth="1"/>
    <col min="3" max="13" width="10.5546875" style="13" customWidth="1"/>
    <col min="14" max="14" width="1.5546875" style="13" customWidth="1"/>
    <col min="15" max="19" width="0" style="13" hidden="1" customWidth="1"/>
    <col min="20" max="16384" width="9.109375" style="13"/>
  </cols>
  <sheetData>
    <row r="1" spans="1:14" ht="14.4" x14ac:dyDescent="0.3">
      <c r="B1" s="17" t="s">
        <v>59</v>
      </c>
      <c r="C1" s="17"/>
      <c r="D1" s="17"/>
    </row>
    <row r="2" spans="1:14" ht="14.4" x14ac:dyDescent="0.3">
      <c r="B2" s="13" t="s">
        <v>52</v>
      </c>
    </row>
    <row r="3" spans="1:14" ht="14.4" x14ac:dyDescent="0.3">
      <c r="B3" s="13" t="s">
        <v>53</v>
      </c>
    </row>
    <row r="4" spans="1:14" ht="14.4" x14ac:dyDescent="0.3">
      <c r="B4" s="13" t="s">
        <v>54</v>
      </c>
    </row>
    <row r="6" spans="1:14" ht="14.4" x14ac:dyDescent="0.3">
      <c r="B6" s="97" t="s">
        <v>37</v>
      </c>
      <c r="C6" s="97"/>
      <c r="D6" s="97"/>
      <c r="E6" s="97"/>
      <c r="F6" s="97"/>
      <c r="G6" s="97"/>
      <c r="H6" s="97"/>
      <c r="I6" s="97"/>
      <c r="J6" s="97"/>
      <c r="K6" s="97"/>
      <c r="L6" s="97"/>
      <c r="M6" s="97"/>
    </row>
    <row r="7" spans="1:14" ht="14.4" x14ac:dyDescent="0.3">
      <c r="B7" s="17" t="s">
        <v>34</v>
      </c>
      <c r="C7" s="21" t="s">
        <v>7</v>
      </c>
      <c r="D7" s="18">
        <v>1</v>
      </c>
      <c r="E7" s="18">
        <f>D7+1</f>
        <v>2</v>
      </c>
      <c r="F7" s="18">
        <f t="shared" ref="F7:M7" si="0">E7+1</f>
        <v>3</v>
      </c>
      <c r="G7" s="18">
        <f t="shared" si="0"/>
        <v>4</v>
      </c>
      <c r="H7" s="18">
        <f t="shared" si="0"/>
        <v>5</v>
      </c>
      <c r="I7" s="18">
        <f t="shared" si="0"/>
        <v>6</v>
      </c>
      <c r="J7" s="18">
        <f t="shared" si="0"/>
        <v>7</v>
      </c>
      <c r="K7" s="18">
        <f t="shared" si="0"/>
        <v>8</v>
      </c>
      <c r="L7" s="18">
        <f t="shared" si="0"/>
        <v>9</v>
      </c>
      <c r="M7" s="18">
        <f t="shared" si="0"/>
        <v>10</v>
      </c>
    </row>
    <row r="8" spans="1:14" ht="14.4" x14ac:dyDescent="0.3">
      <c r="B8" s="17" t="s">
        <v>25</v>
      </c>
      <c r="C8" s="48"/>
      <c r="D8" s="55">
        <f t="array" ref="D8:M8">TRANSPOSE(Input!G4:G13)</f>
        <v>0.05</v>
      </c>
      <c r="E8" s="55">
        <v>0.05</v>
      </c>
      <c r="F8" s="55">
        <v>0.05</v>
      </c>
      <c r="G8" s="55">
        <v>0.05</v>
      </c>
      <c r="H8" s="55">
        <v>0.05</v>
      </c>
      <c r="I8" s="55">
        <v>0.05</v>
      </c>
      <c r="J8" s="55">
        <v>0.05</v>
      </c>
      <c r="K8" s="55">
        <v>0.05</v>
      </c>
      <c r="L8" s="55">
        <v>0.05</v>
      </c>
      <c r="M8" s="55">
        <v>0.05</v>
      </c>
    </row>
    <row r="9" spans="1:14" ht="14.4" x14ac:dyDescent="0.3">
      <c r="B9" s="17" t="s">
        <v>35</v>
      </c>
      <c r="C9" s="56">
        <v>1</v>
      </c>
      <c r="D9" s="57">
        <f>C9/(1+D8)</f>
        <v>0.95238095238095233</v>
      </c>
      <c r="E9" s="57">
        <f t="shared" ref="E9:M9" si="1">D9/(1+E8)</f>
        <v>0.90702947845804982</v>
      </c>
      <c r="F9" s="57">
        <f t="shared" si="1"/>
        <v>0.86383759853147601</v>
      </c>
      <c r="G9" s="57">
        <f t="shared" si="1"/>
        <v>0.82270247479188185</v>
      </c>
      <c r="H9" s="57">
        <f t="shared" si="1"/>
        <v>0.78352616646845885</v>
      </c>
      <c r="I9" s="57">
        <f t="shared" si="1"/>
        <v>0.74621539663662739</v>
      </c>
      <c r="J9" s="57">
        <f t="shared" si="1"/>
        <v>0.71068133013012125</v>
      </c>
      <c r="K9" s="57">
        <f t="shared" si="1"/>
        <v>0.67683936202868689</v>
      </c>
      <c r="L9" s="57">
        <f t="shared" si="1"/>
        <v>0.64460891621779703</v>
      </c>
      <c r="M9" s="57">
        <f t="shared" si="1"/>
        <v>0.6139132535407591</v>
      </c>
      <c r="N9" s="21"/>
    </row>
    <row r="10" spans="1:14" ht="14.4" x14ac:dyDescent="0.3">
      <c r="B10" s="17"/>
      <c r="C10" s="47"/>
      <c r="D10" s="47"/>
      <c r="E10" s="47"/>
      <c r="F10" s="47"/>
      <c r="G10" s="47"/>
      <c r="H10" s="47"/>
      <c r="I10" s="47"/>
      <c r="J10" s="47"/>
      <c r="K10" s="47"/>
      <c r="L10" s="47"/>
      <c r="M10" s="47"/>
      <c r="N10" s="48"/>
    </row>
    <row r="11" spans="1:14" ht="14.4" x14ac:dyDescent="0.3">
      <c r="B11" s="15" t="s">
        <v>8</v>
      </c>
      <c r="C11" s="36">
        <f>'Cash Flows'!C13</f>
        <v>-9000</v>
      </c>
      <c r="D11" s="36">
        <f>'Cash Flows'!D13</f>
        <v>2060</v>
      </c>
      <c r="E11" s="36">
        <f>'Cash Flows'!E13</f>
        <v>2060</v>
      </c>
      <c r="F11" s="67">
        <f>'Cash Flows'!F13</f>
        <v>2060</v>
      </c>
      <c r="G11" s="67">
        <f>'Cash Flows'!G13</f>
        <v>0</v>
      </c>
      <c r="H11" s="67">
        <f>'Cash Flows'!H13</f>
        <v>0</v>
      </c>
      <c r="I11" s="67">
        <f>'Cash Flows'!I13</f>
        <v>0</v>
      </c>
      <c r="J11" s="67">
        <f>'Cash Flows'!J13</f>
        <v>0</v>
      </c>
      <c r="K11" s="67">
        <f>'Cash Flows'!K13</f>
        <v>0</v>
      </c>
      <c r="L11" s="67">
        <f>'Cash Flows'!L13</f>
        <v>0</v>
      </c>
      <c r="M11" s="67">
        <f>'Cash Flows'!M13</f>
        <v>0</v>
      </c>
      <c r="N11" s="48"/>
    </row>
    <row r="12" spans="1:14" ht="14.4" x14ac:dyDescent="0.3">
      <c r="B12" s="15" t="s">
        <v>31</v>
      </c>
      <c r="C12" s="36"/>
      <c r="D12" s="67">
        <f>'Cash Flows'!D14</f>
        <v>412</v>
      </c>
      <c r="E12" s="67">
        <f>'Cash Flows'!E14</f>
        <v>412</v>
      </c>
      <c r="F12" s="67">
        <f>'Cash Flows'!F14</f>
        <v>412</v>
      </c>
      <c r="G12" s="67">
        <f>'Cash Flows'!G14</f>
        <v>0</v>
      </c>
      <c r="H12" s="67">
        <f>'Cash Flows'!H14</f>
        <v>0</v>
      </c>
      <c r="I12" s="67">
        <f>'Cash Flows'!I14</f>
        <v>0</v>
      </c>
      <c r="J12" s="67">
        <f>'Cash Flows'!J14</f>
        <v>0</v>
      </c>
      <c r="K12" s="67">
        <f>'Cash Flows'!K14</f>
        <v>0</v>
      </c>
      <c r="L12" s="67">
        <f>'Cash Flows'!L14</f>
        <v>0</v>
      </c>
      <c r="M12" s="67">
        <f>'Cash Flows'!M14</f>
        <v>0</v>
      </c>
      <c r="N12" s="48"/>
    </row>
    <row r="13" spans="1:14" s="31" customFormat="1" ht="14.4" x14ac:dyDescent="0.3">
      <c r="A13" s="13"/>
      <c r="C13" s="68"/>
      <c r="D13" s="68"/>
      <c r="E13" s="68"/>
      <c r="F13" s="68"/>
      <c r="G13" s="68"/>
      <c r="H13" s="68"/>
      <c r="I13" s="68"/>
      <c r="J13" s="68"/>
      <c r="K13" s="68"/>
      <c r="L13" s="68"/>
      <c r="M13" s="68"/>
      <c r="N13" s="49"/>
    </row>
    <row r="14" spans="1:14" s="31" customFormat="1" ht="14.4" x14ac:dyDescent="0.3">
      <c r="A14" s="13"/>
      <c r="B14" s="17" t="s">
        <v>9</v>
      </c>
      <c r="C14" s="69">
        <f>SUMPRODUCT(C11:M11,$C$9:$M$9)</f>
        <v>-3390.1090594968155</v>
      </c>
      <c r="D14" s="68"/>
      <c r="E14" s="68"/>
      <c r="F14" s="68"/>
      <c r="G14" s="68"/>
      <c r="H14" s="70"/>
      <c r="I14" s="70"/>
      <c r="J14" s="70"/>
      <c r="K14" s="70"/>
      <c r="L14" s="70"/>
      <c r="M14" s="70"/>
      <c r="N14" s="49"/>
    </row>
    <row r="15" spans="1:14" s="31" customFormat="1" ht="14.4" x14ac:dyDescent="0.3">
      <c r="A15" s="13"/>
      <c r="B15" s="15" t="s">
        <v>31</v>
      </c>
      <c r="C15" s="69">
        <f>SUMPRODUCT(C12:M12,$C$9:$M$9)</f>
        <v>1121.978188100637</v>
      </c>
      <c r="D15" s="71"/>
      <c r="E15" s="71"/>
      <c r="F15" s="71"/>
      <c r="G15" s="71"/>
      <c r="H15" s="71"/>
      <c r="I15" s="71"/>
      <c r="J15" s="71"/>
      <c r="K15" s="71"/>
      <c r="L15" s="71"/>
      <c r="M15" s="71"/>
      <c r="N15" s="32"/>
    </row>
    <row r="16" spans="1:14" ht="15" customHeight="1" x14ac:dyDescent="0.3">
      <c r="B16" s="34" t="s">
        <v>17</v>
      </c>
      <c r="C16" s="72">
        <f>IF(SUM(C14:C15)&lt;0,-SUM(C14:C15),0)</f>
        <v>2268.1308713961785</v>
      </c>
      <c r="D16" s="36"/>
      <c r="E16" s="36"/>
      <c r="F16" s="36"/>
      <c r="G16" s="36"/>
      <c r="H16" s="36"/>
      <c r="I16" s="36"/>
      <c r="J16" s="36"/>
      <c r="K16" s="36"/>
      <c r="L16" s="36"/>
      <c r="M16" s="36"/>
    </row>
    <row r="17" spans="1:14" ht="14.4" x14ac:dyDescent="0.3">
      <c r="B17" s="35"/>
      <c r="C17" s="33"/>
      <c r="D17" s="33"/>
      <c r="E17" s="33"/>
      <c r="F17" s="33"/>
      <c r="G17" s="33"/>
      <c r="H17" s="33"/>
      <c r="I17" s="33"/>
      <c r="J17" s="33"/>
      <c r="K17" s="33"/>
      <c r="L17" s="33"/>
      <c r="M17" s="33"/>
      <c r="N17" s="14"/>
    </row>
    <row r="18" spans="1:14" ht="15" customHeight="1" x14ac:dyDescent="0.3">
      <c r="B18" s="34" t="s">
        <v>32</v>
      </c>
      <c r="C18" s="73"/>
      <c r="D18" s="74">
        <f>Input!C16</f>
        <v>0.33333333333333331</v>
      </c>
      <c r="E18" s="74">
        <f>Input!D16</f>
        <v>0.5</v>
      </c>
      <c r="F18" s="74">
        <f>Input!E16</f>
        <v>1</v>
      </c>
      <c r="G18" s="74">
        <f>Input!F16</f>
        <v>1</v>
      </c>
      <c r="H18" s="74">
        <f>Input!G16</f>
        <v>1</v>
      </c>
      <c r="I18" s="74">
        <f>Input!H16</f>
        <v>1</v>
      </c>
      <c r="J18" s="74">
        <f>Input!I16</f>
        <v>1</v>
      </c>
      <c r="K18" s="74">
        <f>Input!J16</f>
        <v>1</v>
      </c>
      <c r="L18" s="74">
        <f>Input!K16</f>
        <v>1</v>
      </c>
      <c r="M18" s="74">
        <f>Input!L16</f>
        <v>1</v>
      </c>
    </row>
    <row r="19" spans="1:14" ht="15" customHeight="1" x14ac:dyDescent="0.3">
      <c r="B19" s="34"/>
      <c r="C19" s="73"/>
      <c r="D19" s="75"/>
      <c r="E19" s="75"/>
      <c r="F19" s="75"/>
      <c r="G19" s="75"/>
      <c r="H19" s="75"/>
      <c r="I19" s="75"/>
      <c r="J19" s="75"/>
      <c r="K19" s="75"/>
      <c r="L19" s="75"/>
      <c r="M19" s="75"/>
    </row>
    <row r="20" spans="1:14" ht="15" customHeight="1" x14ac:dyDescent="0.3">
      <c r="B20" s="34" t="s">
        <v>20</v>
      </c>
      <c r="C20" s="73"/>
      <c r="D20" s="59">
        <f>IF(D7=1,C16,SUM(C20:C22))</f>
        <v>2268.1308713961785</v>
      </c>
      <c r="E20" s="59">
        <f t="shared" ref="E20:M20" si="2">IF(E7=1,D16,SUM(D20:D22))</f>
        <v>1587.691609977325</v>
      </c>
      <c r="F20" s="59">
        <f t="shared" si="2"/>
        <v>833.53809523809559</v>
      </c>
      <c r="G20" s="59">
        <f t="shared" si="2"/>
        <v>0</v>
      </c>
      <c r="H20" s="59">
        <f t="shared" si="2"/>
        <v>0</v>
      </c>
      <c r="I20" s="59">
        <f t="shared" si="2"/>
        <v>0</v>
      </c>
      <c r="J20" s="59">
        <f t="shared" si="2"/>
        <v>0</v>
      </c>
      <c r="K20" s="59">
        <f t="shared" si="2"/>
        <v>0</v>
      </c>
      <c r="L20" s="59">
        <f t="shared" si="2"/>
        <v>0</v>
      </c>
      <c r="M20" s="59">
        <f t="shared" si="2"/>
        <v>0</v>
      </c>
    </row>
    <row r="21" spans="1:14" ht="15" customHeight="1" x14ac:dyDescent="0.3">
      <c r="B21" s="17" t="s">
        <v>11</v>
      </c>
      <c r="C21" s="36"/>
      <c r="D21" s="61">
        <f>D20*D8</f>
        <v>113.40654356980893</v>
      </c>
      <c r="E21" s="61">
        <f t="shared" ref="E21:M21" si="3">E20*E8</f>
        <v>79.384580498866256</v>
      </c>
      <c r="F21" s="61">
        <f t="shared" si="3"/>
        <v>41.67690476190478</v>
      </c>
      <c r="G21" s="61">
        <f t="shared" si="3"/>
        <v>0</v>
      </c>
      <c r="H21" s="61">
        <f t="shared" si="3"/>
        <v>0</v>
      </c>
      <c r="I21" s="61">
        <f t="shared" si="3"/>
        <v>0</v>
      </c>
      <c r="J21" s="61">
        <f t="shared" si="3"/>
        <v>0</v>
      </c>
      <c r="K21" s="61">
        <f t="shared" si="3"/>
        <v>0</v>
      </c>
      <c r="L21" s="61">
        <f t="shared" si="3"/>
        <v>0</v>
      </c>
      <c r="M21" s="61">
        <f t="shared" si="3"/>
        <v>0</v>
      </c>
    </row>
    <row r="22" spans="1:14" ht="15" customHeight="1" x14ac:dyDescent="0.3">
      <c r="B22" s="15" t="s">
        <v>12</v>
      </c>
      <c r="C22" s="76"/>
      <c r="D22" s="61">
        <f>-SUM(D20:D21)*D18</f>
        <v>-793.84580498866239</v>
      </c>
      <c r="E22" s="61">
        <f t="shared" ref="E22:M22" si="4">-SUM(E20:E21)*E18</f>
        <v>-833.53809523809559</v>
      </c>
      <c r="F22" s="61">
        <f t="shared" si="4"/>
        <v>-875.21500000000037</v>
      </c>
      <c r="G22" s="61">
        <f t="shared" si="4"/>
        <v>0</v>
      </c>
      <c r="H22" s="61">
        <f t="shared" si="4"/>
        <v>0</v>
      </c>
      <c r="I22" s="61">
        <f t="shared" si="4"/>
        <v>0</v>
      </c>
      <c r="J22" s="61">
        <f t="shared" si="4"/>
        <v>0</v>
      </c>
      <c r="K22" s="61">
        <f t="shared" si="4"/>
        <v>0</v>
      </c>
      <c r="L22" s="61">
        <f t="shared" si="4"/>
        <v>0</v>
      </c>
      <c r="M22" s="61">
        <f t="shared" si="4"/>
        <v>0</v>
      </c>
    </row>
    <row r="23" spans="1:14" ht="15" customHeight="1" x14ac:dyDescent="0.3">
      <c r="B23" s="15"/>
      <c r="C23" s="76"/>
      <c r="D23" s="59"/>
      <c r="E23" s="59"/>
      <c r="F23" s="59"/>
      <c r="G23" s="59"/>
      <c r="H23" s="59"/>
      <c r="I23" s="59"/>
      <c r="J23" s="59"/>
      <c r="K23" s="59"/>
      <c r="L23" s="59"/>
      <c r="M23" s="59"/>
    </row>
    <row r="24" spans="1:14" s="34" customFormat="1" ht="14.4" x14ac:dyDescent="0.3">
      <c r="A24" s="13"/>
      <c r="B24" s="66" t="s">
        <v>19</v>
      </c>
      <c r="C24" s="73"/>
      <c r="D24" s="73"/>
      <c r="E24" s="73"/>
      <c r="F24" s="73"/>
      <c r="G24" s="73"/>
      <c r="H24" s="73"/>
      <c r="I24" s="73"/>
      <c r="J24" s="73"/>
      <c r="K24" s="73"/>
      <c r="L24" s="73"/>
      <c r="M24" s="73"/>
    </row>
    <row r="25" spans="1:14" s="31" customFormat="1" ht="14.4" outlineLevel="1" x14ac:dyDescent="0.3">
      <c r="A25" s="13"/>
      <c r="B25" s="34" t="s">
        <v>18</v>
      </c>
      <c r="C25" s="77">
        <f>IF(SUM(C14:C15)&gt;0,SUM(C14:C15),0)</f>
        <v>0</v>
      </c>
      <c r="D25" s="68"/>
      <c r="E25" s="59"/>
      <c r="F25" s="59"/>
      <c r="G25" s="59"/>
      <c r="H25" s="59"/>
      <c r="I25" s="59"/>
      <c r="J25" s="59"/>
      <c r="K25" s="59"/>
      <c r="L25" s="59"/>
      <c r="M25" s="59"/>
      <c r="N25" s="32"/>
    </row>
    <row r="26" spans="1:14" s="34" customFormat="1" ht="14.4" outlineLevel="1" x14ac:dyDescent="0.3">
      <c r="A26" s="13"/>
      <c r="B26" s="34" t="s">
        <v>36</v>
      </c>
      <c r="C26" s="63">
        <f>C25/SUM(-C11,C14:C15)</f>
        <v>0</v>
      </c>
      <c r="D26" s="73"/>
      <c r="E26" s="73"/>
      <c r="F26" s="73"/>
      <c r="G26" s="73"/>
      <c r="H26" s="73"/>
      <c r="I26" s="73"/>
      <c r="J26" s="73"/>
      <c r="K26" s="73"/>
      <c r="L26" s="73"/>
      <c r="M26" s="73"/>
    </row>
    <row r="27" spans="1:14" ht="15" customHeight="1" x14ac:dyDescent="0.3">
      <c r="C27" s="36"/>
      <c r="D27" s="36"/>
      <c r="E27" s="36"/>
      <c r="F27" s="36"/>
      <c r="G27" s="36"/>
      <c r="H27" s="36"/>
      <c r="I27" s="36"/>
      <c r="J27" s="36"/>
      <c r="K27" s="36"/>
      <c r="L27" s="36"/>
      <c r="M27" s="36"/>
    </row>
    <row r="28" spans="1:14" ht="15" customHeight="1" x14ac:dyDescent="0.3">
      <c r="B28" s="17" t="s">
        <v>49</v>
      </c>
      <c r="C28" s="78"/>
      <c r="D28" s="78" t="s">
        <v>7</v>
      </c>
      <c r="E28" s="25">
        <v>1</v>
      </c>
      <c r="F28" s="25">
        <v>2</v>
      </c>
      <c r="G28" s="25">
        <v>3</v>
      </c>
      <c r="H28" s="36"/>
      <c r="I28" s="36"/>
      <c r="J28" s="36"/>
      <c r="K28" s="36"/>
      <c r="L28" s="36"/>
      <c r="M28" s="36"/>
    </row>
    <row r="29" spans="1:14" ht="15" customHeight="1" x14ac:dyDescent="0.3">
      <c r="B29" s="17" t="s">
        <v>9</v>
      </c>
      <c r="C29" s="36"/>
      <c r="D29" s="79">
        <f>C14</f>
        <v>-3390.1090594968155</v>
      </c>
      <c r="E29" s="79">
        <f t="shared" ref="E29:G30" si="5">SUMPRODUCT(E11:N11,$D$9:$M$9)</f>
        <v>3830.3854875283441</v>
      </c>
      <c r="F29" s="79">
        <f t="shared" si="5"/>
        <v>1961.9047619047617</v>
      </c>
      <c r="G29" s="79">
        <f t="shared" si="5"/>
        <v>0</v>
      </c>
      <c r="H29" s="36"/>
      <c r="I29" s="36"/>
      <c r="J29" s="36"/>
      <c r="K29" s="36"/>
      <c r="L29" s="36"/>
      <c r="M29" s="36"/>
    </row>
    <row r="30" spans="1:14" ht="15" customHeight="1" x14ac:dyDescent="0.3">
      <c r="B30" s="17" t="s">
        <v>31</v>
      </c>
      <c r="C30" s="36"/>
      <c r="D30" s="79">
        <f>C15</f>
        <v>1121.978188100637</v>
      </c>
      <c r="E30" s="79">
        <f t="shared" si="5"/>
        <v>766.07709750566892</v>
      </c>
      <c r="F30" s="79">
        <f t="shared" si="5"/>
        <v>392.38095238095235</v>
      </c>
      <c r="G30" s="79">
        <f t="shared" si="5"/>
        <v>0</v>
      </c>
      <c r="H30" s="36"/>
      <c r="I30" s="36"/>
      <c r="J30" s="36"/>
      <c r="K30" s="36"/>
      <c r="L30" s="36"/>
      <c r="M30" s="36"/>
    </row>
    <row r="31" spans="1:14" ht="15" customHeight="1" x14ac:dyDescent="0.3">
      <c r="B31" s="34" t="s">
        <v>17</v>
      </c>
      <c r="C31" s="36"/>
      <c r="D31" s="79">
        <f>C16</f>
        <v>2268.1308713961785</v>
      </c>
      <c r="E31" s="79">
        <f>E20</f>
        <v>1587.691609977325</v>
      </c>
      <c r="F31" s="79">
        <f>F20</f>
        <v>833.53809523809559</v>
      </c>
      <c r="G31" s="79">
        <f>G20</f>
        <v>0</v>
      </c>
      <c r="H31" s="36"/>
      <c r="I31" s="36"/>
      <c r="J31" s="36"/>
      <c r="K31" s="36"/>
      <c r="L31" s="36"/>
      <c r="M31" s="36"/>
    </row>
    <row r="32" spans="1:14" ht="15" customHeight="1" x14ac:dyDescent="0.3">
      <c r="B32" s="17" t="s">
        <v>46</v>
      </c>
      <c r="C32" s="36"/>
      <c r="D32" s="79">
        <f>SUM(D29:D31)</f>
        <v>0</v>
      </c>
      <c r="E32" s="79">
        <f>SUM(E29:E31)</f>
        <v>6184.1541950113378</v>
      </c>
      <c r="F32" s="79">
        <f t="shared" ref="F32:G32" si="6">SUM(F29:F31)</f>
        <v>3187.8238095238098</v>
      </c>
      <c r="G32" s="79">
        <f t="shared" si="6"/>
        <v>0</v>
      </c>
      <c r="H32" s="36"/>
      <c r="I32" s="36"/>
      <c r="J32" s="36"/>
      <c r="K32" s="36"/>
      <c r="L32" s="36"/>
      <c r="M32" s="36"/>
    </row>
    <row r="33" spans="2:13" ht="15" customHeight="1" x14ac:dyDescent="0.3">
      <c r="B33" s="17" t="s">
        <v>45</v>
      </c>
      <c r="C33" s="36"/>
      <c r="D33" s="81">
        <v>0</v>
      </c>
      <c r="E33" s="81">
        <v>6145.1229183187952</v>
      </c>
      <c r="F33" s="81">
        <v>3147.5019825535296</v>
      </c>
      <c r="G33" s="81">
        <v>8.5265128291212022E-13</v>
      </c>
      <c r="H33" s="36"/>
      <c r="I33" s="36"/>
      <c r="J33" s="36"/>
      <c r="K33" s="36"/>
      <c r="L33" s="36"/>
      <c r="M33" s="36"/>
    </row>
    <row r="34" spans="2:13" ht="15" customHeight="1" x14ac:dyDescent="0.3">
      <c r="B34" s="17" t="s">
        <v>47</v>
      </c>
      <c r="C34" s="36"/>
      <c r="D34" s="82"/>
      <c r="E34" s="82"/>
      <c r="F34" s="82"/>
      <c r="G34" s="82"/>
      <c r="H34" s="36"/>
      <c r="I34" s="36"/>
      <c r="J34" s="36"/>
      <c r="K34" s="36"/>
      <c r="L34" s="36"/>
      <c r="M34" s="36"/>
    </row>
    <row r="35" spans="2:13" ht="15" customHeight="1" x14ac:dyDescent="0.3">
      <c r="B35" s="17" t="s">
        <v>48</v>
      </c>
      <c r="C35" s="36"/>
      <c r="D35" s="65"/>
      <c r="E35" s="65"/>
      <c r="F35" s="65"/>
      <c r="G35" s="65"/>
      <c r="H35" s="36"/>
      <c r="I35" s="36"/>
      <c r="J35" s="36"/>
      <c r="K35" s="36"/>
      <c r="L35" s="36"/>
      <c r="M35" s="36"/>
    </row>
  </sheetData>
  <mergeCells count="1">
    <mergeCell ref="B6:M6"/>
  </mergeCells>
  <pageMargins left="0.7" right="0.7" top="0.75" bottom="0.75" header="0.3" footer="0.3"/>
  <pageSetup scale="45"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C6C45-0948-4EF5-9DC6-DEE25CFC022B}">
  <sheetPr>
    <tabColor theme="6"/>
  </sheetPr>
  <dimension ref="A1:S35"/>
  <sheetViews>
    <sheetView showGridLines="0" topLeftCell="A13" zoomScaleNormal="100" workbookViewId="0">
      <selection activeCell="D21" sqref="D21"/>
    </sheetView>
  </sheetViews>
  <sheetFormatPr defaultColWidth="0" defaultRowHeight="15" customHeight="1" outlineLevelRow="1" x14ac:dyDescent="0.3"/>
  <cols>
    <col min="1" max="1" width="1.5546875" style="13" customWidth="1"/>
    <col min="2" max="2" width="40.5546875" style="13" customWidth="1"/>
    <col min="3" max="13" width="10.5546875" style="13" customWidth="1"/>
    <col min="14" max="14" width="1.5546875" style="13" customWidth="1"/>
    <col min="15" max="19" width="0" style="13" hidden="1" customWidth="1"/>
    <col min="20" max="16384" width="9.109375" style="13" hidden="1"/>
  </cols>
  <sheetData>
    <row r="1" spans="1:14" ht="14.4" x14ac:dyDescent="0.3">
      <c r="B1" s="17" t="s">
        <v>62</v>
      </c>
      <c r="C1" s="17"/>
      <c r="D1" s="17"/>
    </row>
    <row r="2" spans="1:14" ht="14.4" x14ac:dyDescent="0.3">
      <c r="B2" s="13" t="s">
        <v>56</v>
      </c>
    </row>
    <row r="3" spans="1:14" ht="14.4" x14ac:dyDescent="0.3">
      <c r="B3" s="13" t="s">
        <v>53</v>
      </c>
    </row>
    <row r="4" spans="1:14" ht="14.4" x14ac:dyDescent="0.3">
      <c r="B4" s="13" t="s">
        <v>54</v>
      </c>
    </row>
    <row r="6" spans="1:14" ht="14.4" x14ac:dyDescent="0.3">
      <c r="B6" s="97" t="s">
        <v>37</v>
      </c>
      <c r="C6" s="97"/>
      <c r="D6" s="97"/>
      <c r="E6" s="97"/>
      <c r="F6" s="97"/>
      <c r="G6" s="97"/>
      <c r="H6" s="97"/>
      <c r="I6" s="97"/>
      <c r="J6" s="97"/>
      <c r="K6" s="97"/>
      <c r="L6" s="97"/>
      <c r="M6" s="97"/>
    </row>
    <row r="7" spans="1:14" ht="14.4" x14ac:dyDescent="0.3">
      <c r="B7" s="17" t="s">
        <v>34</v>
      </c>
      <c r="C7" s="51" t="s">
        <v>7</v>
      </c>
      <c r="D7" s="18">
        <v>1</v>
      </c>
      <c r="E7" s="18">
        <f>D7+1</f>
        <v>2</v>
      </c>
      <c r="F7" s="18">
        <f t="shared" ref="F7:M7" si="0">E7+1</f>
        <v>3</v>
      </c>
      <c r="G7" s="18">
        <f t="shared" si="0"/>
        <v>4</v>
      </c>
      <c r="H7" s="18">
        <f t="shared" si="0"/>
        <v>5</v>
      </c>
      <c r="I7" s="18">
        <f t="shared" si="0"/>
        <v>6</v>
      </c>
      <c r="J7" s="18">
        <f t="shared" si="0"/>
        <v>7</v>
      </c>
      <c r="K7" s="18">
        <f t="shared" si="0"/>
        <v>8</v>
      </c>
      <c r="L7" s="18">
        <f t="shared" si="0"/>
        <v>9</v>
      </c>
      <c r="M7" s="18">
        <f t="shared" si="0"/>
        <v>10</v>
      </c>
    </row>
    <row r="8" spans="1:14" ht="14.4" x14ac:dyDescent="0.3">
      <c r="B8" s="17" t="s">
        <v>25</v>
      </c>
      <c r="C8" s="51"/>
      <c r="D8" s="55">
        <v>0.04</v>
      </c>
      <c r="E8" s="55">
        <v>0.04</v>
      </c>
      <c r="F8" s="55">
        <v>0.04</v>
      </c>
      <c r="G8" s="55">
        <v>0.04</v>
      </c>
      <c r="H8" s="55">
        <v>0.04</v>
      </c>
      <c r="I8" s="55">
        <v>0.04</v>
      </c>
      <c r="J8" s="55">
        <v>0.04</v>
      </c>
      <c r="K8" s="55">
        <v>0.04</v>
      </c>
      <c r="L8" s="55">
        <v>0.04</v>
      </c>
      <c r="M8" s="55">
        <v>0.04</v>
      </c>
    </row>
    <row r="9" spans="1:14" ht="14.4" x14ac:dyDescent="0.3">
      <c r="B9" s="17" t="s">
        <v>35</v>
      </c>
      <c r="C9" s="56">
        <v>1</v>
      </c>
      <c r="D9" s="57">
        <f>C9/(1+D8)</f>
        <v>0.96153846153846145</v>
      </c>
      <c r="E9" s="57">
        <f t="shared" ref="E9:M9" si="1">D9/(1+E8)</f>
        <v>0.92455621301775137</v>
      </c>
      <c r="F9" s="57">
        <f t="shared" si="1"/>
        <v>0.88899635867091475</v>
      </c>
      <c r="G9" s="57">
        <f t="shared" si="1"/>
        <v>0.85480419102972571</v>
      </c>
      <c r="H9" s="57">
        <f t="shared" si="1"/>
        <v>0.82192710675935166</v>
      </c>
      <c r="I9" s="57">
        <f t="shared" si="1"/>
        <v>0.79031452573014582</v>
      </c>
      <c r="J9" s="57">
        <f t="shared" si="1"/>
        <v>0.75991781320206331</v>
      </c>
      <c r="K9" s="57">
        <f t="shared" si="1"/>
        <v>0.73069020500198389</v>
      </c>
      <c r="L9" s="57">
        <f t="shared" si="1"/>
        <v>0.70258673557883067</v>
      </c>
      <c r="M9" s="57">
        <f t="shared" si="1"/>
        <v>0.67556416882579873</v>
      </c>
      <c r="N9" s="51"/>
    </row>
    <row r="10" spans="1:14" ht="14.4" x14ac:dyDescent="0.3">
      <c r="B10" s="17"/>
      <c r="C10" s="47"/>
      <c r="D10" s="47"/>
      <c r="E10" s="47"/>
      <c r="F10" s="47"/>
      <c r="G10" s="47"/>
      <c r="H10" s="47"/>
      <c r="I10" s="47"/>
      <c r="J10" s="47"/>
      <c r="K10" s="47"/>
      <c r="L10" s="47"/>
      <c r="M10" s="47"/>
      <c r="N10" s="51"/>
    </row>
    <row r="11" spans="1:14" ht="14.4" x14ac:dyDescent="0.3">
      <c r="B11" s="15" t="s">
        <v>8</v>
      </c>
      <c r="C11" s="36">
        <f>'Cash Flows'!C13</f>
        <v>-9000</v>
      </c>
      <c r="D11" s="36">
        <f>'Cash Flows'!D13</f>
        <v>2060</v>
      </c>
      <c r="E11" s="36">
        <f>'Cash Flows'!E13</f>
        <v>2060</v>
      </c>
      <c r="F11" s="67">
        <f>'Cash Flows'!F13</f>
        <v>2060</v>
      </c>
      <c r="G11" s="67">
        <f>'Cash Flows'!G13</f>
        <v>0</v>
      </c>
      <c r="H11" s="67">
        <f>'Cash Flows'!H13</f>
        <v>0</v>
      </c>
      <c r="I11" s="67">
        <f>'Cash Flows'!I13</f>
        <v>0</v>
      </c>
      <c r="J11" s="67">
        <f>'Cash Flows'!J13</f>
        <v>0</v>
      </c>
      <c r="K11" s="67">
        <f>'Cash Flows'!K13</f>
        <v>0</v>
      </c>
      <c r="L11" s="67">
        <f>'Cash Flows'!L13</f>
        <v>0</v>
      </c>
      <c r="M11" s="67">
        <f>'Cash Flows'!M13</f>
        <v>0</v>
      </c>
      <c r="N11" s="51"/>
    </row>
    <row r="12" spans="1:14" ht="14.4" x14ac:dyDescent="0.3">
      <c r="B12" s="15" t="s">
        <v>31</v>
      </c>
      <c r="C12" s="36"/>
      <c r="D12" s="67">
        <f>'Cash Flows'!D14</f>
        <v>412</v>
      </c>
      <c r="E12" s="67">
        <f>'Cash Flows'!E14</f>
        <v>412</v>
      </c>
      <c r="F12" s="67">
        <f>'Cash Flows'!F14</f>
        <v>412</v>
      </c>
      <c r="G12" s="67">
        <f>'Cash Flows'!G14</f>
        <v>0</v>
      </c>
      <c r="H12" s="67">
        <f>'Cash Flows'!H14</f>
        <v>0</v>
      </c>
      <c r="I12" s="67">
        <f>'Cash Flows'!I14</f>
        <v>0</v>
      </c>
      <c r="J12" s="67">
        <f>'Cash Flows'!J14</f>
        <v>0</v>
      </c>
      <c r="K12" s="67">
        <f>'Cash Flows'!K14</f>
        <v>0</v>
      </c>
      <c r="L12" s="67">
        <f>'Cash Flows'!L14</f>
        <v>0</v>
      </c>
      <c r="M12" s="67">
        <f>'Cash Flows'!M14</f>
        <v>0</v>
      </c>
      <c r="N12" s="51"/>
    </row>
    <row r="13" spans="1:14" s="31" customFormat="1" ht="14.4" x14ac:dyDescent="0.3">
      <c r="A13" s="13"/>
      <c r="C13" s="68"/>
      <c r="D13" s="68"/>
      <c r="E13" s="68"/>
      <c r="F13" s="68"/>
      <c r="G13" s="68"/>
      <c r="H13" s="68"/>
      <c r="I13" s="68"/>
      <c r="J13" s="68"/>
      <c r="K13" s="68"/>
      <c r="L13" s="68"/>
      <c r="M13" s="68"/>
      <c r="N13" s="49"/>
    </row>
    <row r="14" spans="1:14" s="31" customFormat="1" ht="14.4" x14ac:dyDescent="0.3">
      <c r="A14" s="13"/>
      <c r="B14" s="17" t="s">
        <v>9</v>
      </c>
      <c r="C14" s="69">
        <f>'Base Scenario'!C14</f>
        <v>-3390.1090594968155</v>
      </c>
      <c r="D14" s="68"/>
      <c r="E14" s="68"/>
      <c r="F14" s="68"/>
      <c r="G14" s="68"/>
      <c r="H14" s="70"/>
      <c r="I14" s="70"/>
      <c r="J14" s="70"/>
      <c r="K14" s="70"/>
      <c r="L14" s="70"/>
      <c r="M14" s="70"/>
      <c r="N14" s="49"/>
    </row>
    <row r="15" spans="1:14" s="31" customFormat="1" ht="14.4" x14ac:dyDescent="0.3">
      <c r="A15" s="13"/>
      <c r="B15" s="15" t="s">
        <v>31</v>
      </c>
      <c r="C15" s="69">
        <f>'Base Scenario'!C15</f>
        <v>1121.978188100637</v>
      </c>
      <c r="D15" s="71"/>
      <c r="E15" s="71"/>
      <c r="F15" s="71"/>
      <c r="G15" s="71"/>
      <c r="H15" s="71"/>
      <c r="I15" s="71"/>
      <c r="J15" s="71"/>
      <c r="K15" s="71"/>
      <c r="L15" s="71"/>
      <c r="M15" s="71"/>
      <c r="N15" s="32"/>
    </row>
    <row r="16" spans="1:14" ht="15" customHeight="1" x14ac:dyDescent="0.3">
      <c r="B16" s="34" t="s">
        <v>17</v>
      </c>
      <c r="C16" s="72">
        <f>'Base Scenario'!C16</f>
        <v>2268.1308713961785</v>
      </c>
      <c r="D16" s="36"/>
      <c r="E16" s="36"/>
      <c r="F16" s="36"/>
      <c r="G16" s="36"/>
      <c r="H16" s="36"/>
      <c r="I16" s="36"/>
      <c r="J16" s="36"/>
      <c r="K16" s="36"/>
      <c r="L16" s="36"/>
      <c r="M16" s="36"/>
    </row>
    <row r="17" spans="1:14" ht="14.4" x14ac:dyDescent="0.3">
      <c r="B17" s="35"/>
      <c r="C17" s="33"/>
      <c r="D17" s="33"/>
      <c r="E17" s="33"/>
      <c r="F17" s="33"/>
      <c r="G17" s="33"/>
      <c r="H17" s="33"/>
      <c r="I17" s="33"/>
      <c r="J17" s="33"/>
      <c r="K17" s="33"/>
      <c r="L17" s="33"/>
      <c r="M17" s="33"/>
      <c r="N17" s="14"/>
    </row>
    <row r="18" spans="1:14" ht="15" customHeight="1" x14ac:dyDescent="0.3">
      <c r="B18" s="34" t="s">
        <v>32</v>
      </c>
      <c r="C18" s="73"/>
      <c r="D18" s="74">
        <f>Input!C16</f>
        <v>0.33333333333333331</v>
      </c>
      <c r="E18" s="74">
        <f>Input!D16</f>
        <v>0.5</v>
      </c>
      <c r="F18" s="74">
        <f>Input!E16</f>
        <v>1</v>
      </c>
      <c r="G18" s="74">
        <f>Input!F16</f>
        <v>1</v>
      </c>
      <c r="H18" s="74">
        <f>Input!G16</f>
        <v>1</v>
      </c>
      <c r="I18" s="74">
        <f>Input!H16</f>
        <v>1</v>
      </c>
      <c r="J18" s="74">
        <f>Input!I16</f>
        <v>1</v>
      </c>
      <c r="K18" s="74">
        <f>Input!J16</f>
        <v>1</v>
      </c>
      <c r="L18" s="74">
        <f>Input!K16</f>
        <v>1</v>
      </c>
      <c r="M18" s="74">
        <f>Input!L16</f>
        <v>1</v>
      </c>
    </row>
    <row r="19" spans="1:14" ht="15" customHeight="1" x14ac:dyDescent="0.3">
      <c r="B19" s="34"/>
      <c r="C19" s="73"/>
      <c r="D19" s="75"/>
      <c r="E19" s="75"/>
      <c r="F19" s="75"/>
      <c r="G19" s="75"/>
      <c r="H19" s="75"/>
      <c r="I19" s="75"/>
      <c r="J19" s="75"/>
      <c r="K19" s="75"/>
      <c r="L19" s="75"/>
      <c r="M19" s="75"/>
    </row>
    <row r="20" spans="1:14" ht="15" customHeight="1" x14ac:dyDescent="0.3">
      <c r="B20" s="34" t="s">
        <v>20</v>
      </c>
      <c r="C20" s="73"/>
      <c r="D20" s="59">
        <f>IF(D7=1,C16,SUM(C20:C22))</f>
        <v>2268.1308713961785</v>
      </c>
      <c r="E20" s="59">
        <f t="shared" ref="E20:M20" si="2">IF(E7=1,D16,SUM(D20:D22))</f>
        <v>1587.691609977325</v>
      </c>
      <c r="F20" s="59">
        <f t="shared" si="2"/>
        <v>833.53809523809559</v>
      </c>
      <c r="G20" s="59">
        <f t="shared" si="2"/>
        <v>0</v>
      </c>
      <c r="H20" s="59">
        <f t="shared" si="2"/>
        <v>0</v>
      </c>
      <c r="I20" s="59">
        <f t="shared" si="2"/>
        <v>0</v>
      </c>
      <c r="J20" s="59">
        <f t="shared" si="2"/>
        <v>0</v>
      </c>
      <c r="K20" s="59">
        <f t="shared" si="2"/>
        <v>0</v>
      </c>
      <c r="L20" s="59">
        <f t="shared" si="2"/>
        <v>0</v>
      </c>
      <c r="M20" s="59">
        <f t="shared" si="2"/>
        <v>0</v>
      </c>
    </row>
    <row r="21" spans="1:14" ht="15" customHeight="1" x14ac:dyDescent="0.3">
      <c r="B21" s="17" t="s">
        <v>11</v>
      </c>
      <c r="C21" s="36"/>
      <c r="D21" s="61">
        <f>'Base Scenario'!D21</f>
        <v>113.40654356980893</v>
      </c>
      <c r="E21" s="61">
        <f>'Base Scenario'!E21</f>
        <v>79.384580498866256</v>
      </c>
      <c r="F21" s="61">
        <f>'Base Scenario'!F21</f>
        <v>41.67690476190478</v>
      </c>
      <c r="G21" s="61">
        <f t="shared" ref="G21:M21" si="3">G20*G8</f>
        <v>0</v>
      </c>
      <c r="H21" s="61">
        <f t="shared" si="3"/>
        <v>0</v>
      </c>
      <c r="I21" s="61">
        <f t="shared" si="3"/>
        <v>0</v>
      </c>
      <c r="J21" s="61">
        <f t="shared" si="3"/>
        <v>0</v>
      </c>
      <c r="K21" s="61">
        <f t="shared" si="3"/>
        <v>0</v>
      </c>
      <c r="L21" s="61">
        <f t="shared" si="3"/>
        <v>0</v>
      </c>
      <c r="M21" s="61">
        <f t="shared" si="3"/>
        <v>0</v>
      </c>
    </row>
    <row r="22" spans="1:14" ht="15" customHeight="1" x14ac:dyDescent="0.3">
      <c r="B22" s="15" t="s">
        <v>12</v>
      </c>
      <c r="C22" s="76"/>
      <c r="D22" s="61">
        <f>-SUM(D20:D21)*D18</f>
        <v>-793.84580498866239</v>
      </c>
      <c r="E22" s="61">
        <f t="shared" ref="E22:M22" si="4">-SUM(E20:E21)*E18</f>
        <v>-833.53809523809559</v>
      </c>
      <c r="F22" s="61">
        <f t="shared" si="4"/>
        <v>-875.21500000000037</v>
      </c>
      <c r="G22" s="61">
        <f t="shared" si="4"/>
        <v>0</v>
      </c>
      <c r="H22" s="61">
        <f t="shared" si="4"/>
        <v>0</v>
      </c>
      <c r="I22" s="61">
        <f t="shared" si="4"/>
        <v>0</v>
      </c>
      <c r="J22" s="61">
        <f t="shared" si="4"/>
        <v>0</v>
      </c>
      <c r="K22" s="61">
        <f t="shared" si="4"/>
        <v>0</v>
      </c>
      <c r="L22" s="61">
        <f t="shared" si="4"/>
        <v>0</v>
      </c>
      <c r="M22" s="61">
        <f t="shared" si="4"/>
        <v>0</v>
      </c>
    </row>
    <row r="23" spans="1:14" ht="15" customHeight="1" x14ac:dyDescent="0.3">
      <c r="B23" s="15"/>
      <c r="C23" s="76"/>
      <c r="D23" s="59"/>
      <c r="E23" s="59"/>
      <c r="F23" s="59"/>
      <c r="G23" s="59"/>
      <c r="H23" s="59"/>
      <c r="I23" s="59"/>
      <c r="J23" s="59"/>
      <c r="K23" s="59"/>
      <c r="L23" s="59"/>
      <c r="M23" s="59"/>
    </row>
    <row r="24" spans="1:14" s="34" customFormat="1" ht="14.4" x14ac:dyDescent="0.3">
      <c r="A24" s="13"/>
      <c r="B24" s="66" t="s">
        <v>19</v>
      </c>
      <c r="C24" s="73"/>
      <c r="D24" s="73"/>
      <c r="E24" s="73"/>
      <c r="F24" s="73"/>
      <c r="G24" s="73"/>
      <c r="H24" s="73"/>
      <c r="I24" s="73"/>
      <c r="J24" s="73"/>
      <c r="K24" s="73"/>
      <c r="L24" s="73"/>
      <c r="M24" s="73"/>
    </row>
    <row r="25" spans="1:14" s="31" customFormat="1" ht="14.4" outlineLevel="1" x14ac:dyDescent="0.3">
      <c r="A25" s="13"/>
      <c r="B25" s="34" t="s">
        <v>18</v>
      </c>
      <c r="C25" s="77">
        <f>IF(SUM(C14:C15)&gt;0,SUM(C14:C15),0)</f>
        <v>0</v>
      </c>
      <c r="D25" s="68"/>
      <c r="E25" s="59"/>
      <c r="F25" s="59"/>
      <c r="G25" s="59"/>
      <c r="H25" s="59"/>
      <c r="I25" s="59"/>
      <c r="J25" s="59"/>
      <c r="K25" s="59"/>
      <c r="L25" s="59"/>
      <c r="M25" s="59"/>
      <c r="N25" s="32"/>
    </row>
    <row r="26" spans="1:14" s="34" customFormat="1" ht="14.4" outlineLevel="1" x14ac:dyDescent="0.3">
      <c r="A26" s="13"/>
      <c r="B26" s="34" t="s">
        <v>36</v>
      </c>
      <c r="C26" s="63">
        <f>C25/SUM(-C11,C14:C15)</f>
        <v>0</v>
      </c>
      <c r="D26" s="73"/>
      <c r="E26" s="73"/>
      <c r="F26" s="73"/>
      <c r="G26" s="73"/>
      <c r="H26" s="73"/>
      <c r="I26" s="73"/>
      <c r="J26" s="73"/>
      <c r="K26" s="73"/>
      <c r="L26" s="73"/>
      <c r="M26" s="73"/>
    </row>
    <row r="27" spans="1:14" ht="15" customHeight="1" x14ac:dyDescent="0.3">
      <c r="C27" s="36"/>
      <c r="D27" s="36"/>
      <c r="E27" s="36"/>
      <c r="F27" s="36"/>
      <c r="G27" s="36"/>
      <c r="H27" s="36"/>
      <c r="I27" s="89" t="s">
        <v>51</v>
      </c>
      <c r="J27" s="89"/>
      <c r="K27" s="89"/>
      <c r="L27" s="89"/>
      <c r="M27" s="36"/>
    </row>
    <row r="28" spans="1:14" ht="15" customHeight="1" x14ac:dyDescent="0.3">
      <c r="B28" s="17" t="s">
        <v>49</v>
      </c>
      <c r="C28" s="36"/>
      <c r="D28" s="78" t="s">
        <v>7</v>
      </c>
      <c r="E28" s="88">
        <v>1</v>
      </c>
      <c r="F28" s="88">
        <v>2</v>
      </c>
      <c r="G28" s="88">
        <v>3</v>
      </c>
      <c r="H28" s="36"/>
      <c r="I28" s="78" t="s">
        <v>7</v>
      </c>
      <c r="J28" s="88">
        <v>1</v>
      </c>
      <c r="K28" s="88">
        <v>2</v>
      </c>
      <c r="L28" s="88">
        <v>3</v>
      </c>
      <c r="M28" s="36"/>
    </row>
    <row r="29" spans="1:14" ht="15" customHeight="1" x14ac:dyDescent="0.3">
      <c r="B29" s="17" t="s">
        <v>9</v>
      </c>
      <c r="C29" s="36"/>
      <c r="D29" s="79">
        <f>C14</f>
        <v>-3390.1090594968155</v>
      </c>
      <c r="E29" s="80">
        <f t="shared" ref="E29:G30" si="5">SUMPRODUCT(E11:N11,$D$9:$M$9)</f>
        <v>3885.3550295857985</v>
      </c>
      <c r="F29" s="80">
        <f t="shared" si="5"/>
        <v>1980.7692307692305</v>
      </c>
      <c r="G29" s="81">
        <f t="shared" si="5"/>
        <v>0</v>
      </c>
      <c r="H29" s="36"/>
      <c r="I29" s="36">
        <f>D29-'Base Scenario'!D29</f>
        <v>0</v>
      </c>
      <c r="J29" s="36">
        <f>E29-'Base Scenario'!E29</f>
        <v>54.969542057454419</v>
      </c>
      <c r="K29" s="36">
        <f>F29-'Base Scenario'!F29</f>
        <v>18.86446886446879</v>
      </c>
      <c r="L29" s="36">
        <f>G29-'Base Scenario'!G29</f>
        <v>0</v>
      </c>
      <c r="M29" s="36"/>
    </row>
    <row r="30" spans="1:14" ht="15" customHeight="1" x14ac:dyDescent="0.3">
      <c r="B30" s="17" t="s">
        <v>5</v>
      </c>
      <c r="C30" s="36"/>
      <c r="D30" s="79">
        <f>C15</f>
        <v>1121.978188100637</v>
      </c>
      <c r="E30" s="80">
        <f t="shared" si="5"/>
        <v>777.07100591715971</v>
      </c>
      <c r="F30" s="80">
        <f t="shared" si="5"/>
        <v>396.15384615384613</v>
      </c>
      <c r="G30" s="81">
        <f t="shared" si="5"/>
        <v>0</v>
      </c>
      <c r="H30" s="36"/>
      <c r="I30" s="36">
        <f>D30-'Base Scenario'!D30</f>
        <v>0</v>
      </c>
      <c r="J30" s="36">
        <f>E30-'Base Scenario'!E30</f>
        <v>10.993908411490793</v>
      </c>
      <c r="K30" s="36">
        <f>F30-'Base Scenario'!F30</f>
        <v>3.7728937728937808</v>
      </c>
      <c r="L30" s="36">
        <f>G30-'Base Scenario'!G30</f>
        <v>0</v>
      </c>
      <c r="M30" s="36"/>
    </row>
    <row r="31" spans="1:14" ht="15" customHeight="1" x14ac:dyDescent="0.3">
      <c r="B31" s="17" t="s">
        <v>10</v>
      </c>
      <c r="C31" s="36"/>
      <c r="D31" s="79">
        <f>C16</f>
        <v>2268.1308713961785</v>
      </c>
      <c r="E31" s="79">
        <f>E20</f>
        <v>1587.691609977325</v>
      </c>
      <c r="F31" s="79">
        <f t="shared" ref="F31:G31" si="6">F20</f>
        <v>833.53809523809559</v>
      </c>
      <c r="G31" s="81">
        <f t="shared" si="6"/>
        <v>0</v>
      </c>
      <c r="H31" s="36"/>
      <c r="I31" s="36">
        <f>D31-'Base Scenario'!D31</f>
        <v>0</v>
      </c>
      <c r="J31" s="36">
        <f>E31-'Base Scenario'!E31</f>
        <v>0</v>
      </c>
      <c r="K31" s="36">
        <f>F31-'Base Scenario'!F31</f>
        <v>0</v>
      </c>
      <c r="L31" s="36">
        <f>G31-'Base Scenario'!G31</f>
        <v>0</v>
      </c>
      <c r="M31" s="36"/>
    </row>
    <row r="32" spans="1:14" ht="15" customHeight="1" x14ac:dyDescent="0.3">
      <c r="B32" s="17" t="s">
        <v>46</v>
      </c>
      <c r="C32" s="36"/>
      <c r="D32" s="79">
        <f>SUM(D29:D31)</f>
        <v>0</v>
      </c>
      <c r="E32" s="80">
        <f>SUM(E29:E31)</f>
        <v>6250.1176454802835</v>
      </c>
      <c r="F32" s="80">
        <f t="shared" ref="F32:G32" si="7">SUM(F29:F31)</f>
        <v>3210.4611721611723</v>
      </c>
      <c r="G32" s="81">
        <f t="shared" si="7"/>
        <v>0</v>
      </c>
      <c r="H32" s="36"/>
      <c r="I32" s="36">
        <f>D32-'Base Scenario'!D32</f>
        <v>0</v>
      </c>
      <c r="J32" s="36">
        <f>E32-'Base Scenario'!E32</f>
        <v>65.963450468945666</v>
      </c>
      <c r="K32" s="36">
        <f>F32-'Base Scenario'!F32</f>
        <v>22.637362637362457</v>
      </c>
      <c r="L32" s="36">
        <f>G32-'Base Scenario'!G32</f>
        <v>0</v>
      </c>
      <c r="M32" s="36"/>
    </row>
    <row r="33" spans="2:13" ht="15" customHeight="1" x14ac:dyDescent="0.3">
      <c r="B33" s="17" t="s">
        <v>45</v>
      </c>
      <c r="C33" s="36"/>
      <c r="D33" s="81">
        <v>0</v>
      </c>
      <c r="E33" s="80">
        <v>6116.8631471040489</v>
      </c>
      <c r="F33" s="80">
        <v>3118.4008200922599</v>
      </c>
      <c r="G33" s="81">
        <v>-7.673861546209082E-13</v>
      </c>
      <c r="H33" s="36"/>
      <c r="I33" s="36"/>
      <c r="J33" s="36"/>
      <c r="K33" s="36"/>
      <c r="L33" s="36"/>
      <c r="M33" s="36"/>
    </row>
    <row r="34" spans="2:13" ht="15" customHeight="1" x14ac:dyDescent="0.3">
      <c r="B34" s="17" t="s">
        <v>47</v>
      </c>
      <c r="C34" s="36"/>
      <c r="D34" s="82"/>
      <c r="E34" s="82"/>
      <c r="F34" s="82"/>
      <c r="G34" s="82"/>
      <c r="H34" s="36"/>
      <c r="I34" s="36"/>
      <c r="J34" s="36"/>
      <c r="K34" s="36"/>
      <c r="L34" s="36"/>
      <c r="M34" s="36"/>
    </row>
    <row r="35" spans="2:13" ht="15" customHeight="1" x14ac:dyDescent="0.3">
      <c r="B35" s="17" t="s">
        <v>48</v>
      </c>
      <c r="C35" s="36"/>
      <c r="D35" s="65"/>
      <c r="E35" s="65"/>
      <c r="F35" s="65"/>
      <c r="G35" s="65"/>
      <c r="H35" s="36"/>
      <c r="I35" s="36"/>
      <c r="J35" s="36"/>
      <c r="K35" s="36"/>
      <c r="L35" s="36"/>
      <c r="M35" s="36"/>
    </row>
  </sheetData>
  <mergeCells count="1">
    <mergeCell ref="B6:M6"/>
  </mergeCells>
  <pageMargins left="0.7" right="0.7" top="0.75" bottom="0.75" header="0.3" footer="0.3"/>
  <pageSetup scale="45"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BA815-9AAD-44A4-8857-46068E783BE6}">
  <sheetPr>
    <tabColor theme="6"/>
  </sheetPr>
  <dimension ref="A1:S52"/>
  <sheetViews>
    <sheetView showGridLines="0" topLeftCell="A4" zoomScale="78" zoomScaleNormal="78" workbookViewId="0">
      <selection activeCell="C38" sqref="C38"/>
    </sheetView>
  </sheetViews>
  <sheetFormatPr defaultColWidth="0" defaultRowHeight="15" customHeight="1" outlineLevelRow="1" x14ac:dyDescent="0.3"/>
  <cols>
    <col min="1" max="1" width="1.5546875" style="13" customWidth="1"/>
    <col min="2" max="2" width="40.5546875" style="13" customWidth="1"/>
    <col min="3" max="13" width="10.5546875" style="13" customWidth="1"/>
    <col min="14" max="14" width="1.5546875" style="13" customWidth="1"/>
    <col min="15" max="19" width="0" style="13" hidden="1" customWidth="1"/>
    <col min="20" max="16384" width="9.109375" style="13" hidden="1"/>
  </cols>
  <sheetData>
    <row r="1" spans="1:14" ht="14.4" x14ac:dyDescent="0.3">
      <c r="B1" s="17" t="s">
        <v>63</v>
      </c>
      <c r="C1" s="17"/>
      <c r="D1" s="17"/>
    </row>
    <row r="2" spans="1:14" ht="14.4" x14ac:dyDescent="0.3">
      <c r="B2" s="13" t="s">
        <v>57</v>
      </c>
    </row>
    <row r="3" spans="1:14" ht="14.4" x14ac:dyDescent="0.3">
      <c r="B3" s="13" t="s">
        <v>53</v>
      </c>
    </row>
    <row r="4" spans="1:14" ht="14.4" x14ac:dyDescent="0.3">
      <c r="B4" s="13" t="s">
        <v>54</v>
      </c>
    </row>
    <row r="6" spans="1:14" ht="14.4" x14ac:dyDescent="0.3">
      <c r="B6" s="97" t="s">
        <v>37</v>
      </c>
      <c r="C6" s="97"/>
      <c r="D6" s="97"/>
      <c r="E6" s="97"/>
      <c r="F6" s="97"/>
      <c r="G6" s="97"/>
      <c r="H6" s="97"/>
      <c r="I6" s="97"/>
      <c r="J6" s="97"/>
      <c r="K6" s="97"/>
      <c r="L6" s="97"/>
      <c r="M6" s="97"/>
    </row>
    <row r="7" spans="1:14" ht="14.4" x14ac:dyDescent="0.3">
      <c r="B7" s="17" t="s">
        <v>34</v>
      </c>
      <c r="C7" s="51" t="s">
        <v>7</v>
      </c>
      <c r="D7" s="18">
        <v>1</v>
      </c>
      <c r="E7" s="18">
        <f>D7+1</f>
        <v>2</v>
      </c>
      <c r="F7" s="18">
        <f t="shared" ref="F7:M7" si="0">E7+1</f>
        <v>3</v>
      </c>
      <c r="G7" s="18">
        <f t="shared" si="0"/>
        <v>4</v>
      </c>
      <c r="H7" s="18">
        <f t="shared" si="0"/>
        <v>5</v>
      </c>
      <c r="I7" s="18">
        <f t="shared" si="0"/>
        <v>6</v>
      </c>
      <c r="J7" s="18">
        <f t="shared" si="0"/>
        <v>7</v>
      </c>
      <c r="K7" s="18">
        <f t="shared" si="0"/>
        <v>8</v>
      </c>
      <c r="L7" s="18">
        <f t="shared" si="0"/>
        <v>9</v>
      </c>
      <c r="M7" s="18">
        <f t="shared" si="0"/>
        <v>10</v>
      </c>
    </row>
    <row r="8" spans="1:14" ht="14.4" x14ac:dyDescent="0.3">
      <c r="B8" s="17" t="s">
        <v>25</v>
      </c>
      <c r="C8" s="51"/>
      <c r="D8" s="55">
        <v>0.05</v>
      </c>
      <c r="E8" s="55">
        <v>0.05</v>
      </c>
      <c r="F8" s="55">
        <v>0.05</v>
      </c>
      <c r="G8" s="55">
        <v>0.05</v>
      </c>
      <c r="H8" s="55">
        <v>0.05</v>
      </c>
      <c r="I8" s="55">
        <v>0.05</v>
      </c>
      <c r="J8" s="55">
        <v>0.05</v>
      </c>
      <c r="K8" s="55">
        <v>0.05</v>
      </c>
      <c r="L8" s="55">
        <v>0.05</v>
      </c>
      <c r="M8" s="55">
        <v>0.05</v>
      </c>
    </row>
    <row r="9" spans="1:14" ht="14.4" x14ac:dyDescent="0.3">
      <c r="B9" s="17" t="s">
        <v>35</v>
      </c>
      <c r="C9" s="56">
        <v>1</v>
      </c>
      <c r="D9" s="57">
        <f>C9/(1+D8)</f>
        <v>0.95238095238095233</v>
      </c>
      <c r="E9" s="57">
        <f t="shared" ref="E9:M9" si="1">D9/(1+E8)</f>
        <v>0.90702947845804982</v>
      </c>
      <c r="F9" s="57">
        <f t="shared" si="1"/>
        <v>0.86383759853147601</v>
      </c>
      <c r="G9" s="57">
        <f t="shared" si="1"/>
        <v>0.82270247479188185</v>
      </c>
      <c r="H9" s="57">
        <f t="shared" si="1"/>
        <v>0.78352616646845885</v>
      </c>
      <c r="I9" s="57">
        <f t="shared" si="1"/>
        <v>0.74621539663662739</v>
      </c>
      <c r="J9" s="57">
        <f t="shared" si="1"/>
        <v>0.71068133013012125</v>
      </c>
      <c r="K9" s="57">
        <f t="shared" si="1"/>
        <v>0.67683936202868689</v>
      </c>
      <c r="L9" s="57">
        <f t="shared" si="1"/>
        <v>0.64460891621779703</v>
      </c>
      <c r="M9" s="57">
        <f t="shared" si="1"/>
        <v>0.6139132535407591</v>
      </c>
      <c r="N9" s="51"/>
    </row>
    <row r="10" spans="1:14" ht="14.4" x14ac:dyDescent="0.3">
      <c r="B10" s="17"/>
      <c r="C10" s="47"/>
      <c r="D10" s="47"/>
      <c r="E10" s="47"/>
      <c r="F10" s="47"/>
      <c r="G10" s="47"/>
      <c r="H10" s="47"/>
      <c r="I10" s="47"/>
      <c r="J10" s="47"/>
      <c r="K10" s="47"/>
      <c r="L10" s="47"/>
      <c r="M10" s="47"/>
      <c r="N10" s="51"/>
    </row>
    <row r="11" spans="1:14" ht="14.4" x14ac:dyDescent="0.3">
      <c r="B11" s="15" t="s">
        <v>8</v>
      </c>
      <c r="C11" s="36">
        <f>'Cash Flows'!C13</f>
        <v>-9000</v>
      </c>
      <c r="D11" s="36">
        <f>'Cash Flows'!D13</f>
        <v>2060</v>
      </c>
      <c r="E11" s="68">
        <f>'Cash Flows'!E13*1.1</f>
        <v>2266</v>
      </c>
      <c r="F11" s="68">
        <f>'Cash Flows'!F13*1.1</f>
        <v>2266</v>
      </c>
      <c r="G11" s="67">
        <f>'Cash Flows'!G13</f>
        <v>0</v>
      </c>
      <c r="H11" s="67">
        <f>'Cash Flows'!H13</f>
        <v>0</v>
      </c>
      <c r="I11" s="67">
        <f>'Cash Flows'!I13</f>
        <v>0</v>
      </c>
      <c r="J11" s="67">
        <f>'Cash Flows'!J13</f>
        <v>0</v>
      </c>
      <c r="K11" s="67">
        <f>'Cash Flows'!K13</f>
        <v>0</v>
      </c>
      <c r="L11" s="67">
        <f>'Cash Flows'!L13</f>
        <v>0</v>
      </c>
      <c r="M11" s="67">
        <f>'Cash Flows'!M13</f>
        <v>0</v>
      </c>
      <c r="N11" s="51"/>
    </row>
    <row r="12" spans="1:14" ht="14.4" x14ac:dyDescent="0.3">
      <c r="B12" s="15" t="s">
        <v>31</v>
      </c>
      <c r="C12" s="36"/>
      <c r="D12" s="67">
        <f>'Cash Flows'!D14</f>
        <v>412</v>
      </c>
      <c r="E12" s="68">
        <f>'Cash Flows'!E14*1.1</f>
        <v>453.20000000000005</v>
      </c>
      <c r="F12" s="68">
        <f>'Cash Flows'!F14*1.1</f>
        <v>453.20000000000005</v>
      </c>
      <c r="G12" s="67">
        <f>'Cash Flows'!G14</f>
        <v>0</v>
      </c>
      <c r="H12" s="67">
        <f>'Cash Flows'!H14</f>
        <v>0</v>
      </c>
      <c r="I12" s="67">
        <f>'Cash Flows'!I14</f>
        <v>0</v>
      </c>
      <c r="J12" s="67">
        <f>'Cash Flows'!J14</f>
        <v>0</v>
      </c>
      <c r="K12" s="67">
        <f>'Cash Flows'!K14</f>
        <v>0</v>
      </c>
      <c r="L12" s="67">
        <f>'Cash Flows'!L14</f>
        <v>0</v>
      </c>
      <c r="M12" s="67">
        <f>'Cash Flows'!M14</f>
        <v>0</v>
      </c>
      <c r="N12" s="51"/>
    </row>
    <row r="13" spans="1:14" s="31" customFormat="1" ht="14.4" x14ac:dyDescent="0.3">
      <c r="A13" s="13"/>
      <c r="C13" s="68"/>
      <c r="D13" s="68"/>
      <c r="E13" s="68"/>
      <c r="F13" s="68"/>
      <c r="G13" s="68"/>
      <c r="H13" s="68"/>
      <c r="I13" s="68"/>
      <c r="J13" s="68"/>
      <c r="K13" s="68"/>
      <c r="L13" s="68"/>
      <c r="M13" s="68"/>
      <c r="N13" s="49"/>
    </row>
    <row r="14" spans="1:14" s="31" customFormat="1" ht="14.4" x14ac:dyDescent="0.3">
      <c r="A14" s="13"/>
      <c r="B14" s="17" t="s">
        <v>9</v>
      </c>
      <c r="C14" s="69">
        <f>'Base Scenario'!C14</f>
        <v>-3390.1090594968155</v>
      </c>
      <c r="D14" s="68"/>
      <c r="E14" s="68"/>
      <c r="F14" s="68"/>
      <c r="G14" s="68"/>
      <c r="H14" s="70"/>
      <c r="I14" s="70"/>
      <c r="J14" s="70"/>
      <c r="K14" s="70"/>
      <c r="L14" s="70"/>
      <c r="M14" s="70"/>
      <c r="N14" s="49"/>
    </row>
    <row r="15" spans="1:14" s="31" customFormat="1" ht="14.4" x14ac:dyDescent="0.3">
      <c r="A15" s="13"/>
      <c r="B15" s="15" t="s">
        <v>31</v>
      </c>
      <c r="C15" s="69">
        <f>'Base Scenario'!C15</f>
        <v>1121.978188100637</v>
      </c>
      <c r="D15" s="71"/>
      <c r="E15" s="71"/>
      <c r="F15" s="71"/>
      <c r="G15" s="71"/>
      <c r="H15" s="71"/>
      <c r="I15" s="71"/>
      <c r="J15" s="71"/>
      <c r="K15" s="71"/>
      <c r="L15" s="71"/>
      <c r="M15" s="71"/>
      <c r="N15" s="32"/>
    </row>
    <row r="16" spans="1:14" ht="15" customHeight="1" x14ac:dyDescent="0.3">
      <c r="B16" s="34" t="s">
        <v>17</v>
      </c>
      <c r="C16" s="72">
        <f>'Base Scenario'!C16</f>
        <v>2268.1308713961785</v>
      </c>
      <c r="D16" s="36"/>
      <c r="E16" s="36"/>
      <c r="F16" s="36"/>
      <c r="G16" s="36"/>
      <c r="H16" s="36"/>
      <c r="I16" s="36"/>
      <c r="J16" s="36"/>
      <c r="K16" s="36"/>
      <c r="L16" s="36"/>
      <c r="M16" s="36"/>
    </row>
    <row r="17" spans="1:14" ht="14.4" x14ac:dyDescent="0.3">
      <c r="B17" s="35"/>
      <c r="C17" s="33"/>
      <c r="D17" s="33"/>
      <c r="E17" s="33"/>
      <c r="F17" s="33"/>
      <c r="G17" s="33"/>
      <c r="H17" s="33"/>
      <c r="I17" s="33"/>
      <c r="J17" s="33"/>
      <c r="K17" s="33"/>
      <c r="L17" s="33"/>
      <c r="M17" s="33"/>
      <c r="N17" s="14"/>
    </row>
    <row r="18" spans="1:14" ht="15" customHeight="1" x14ac:dyDescent="0.3">
      <c r="B18" s="34" t="s">
        <v>32</v>
      </c>
      <c r="C18" s="73"/>
      <c r="D18" s="74">
        <f>Input!C16</f>
        <v>0.33333333333333331</v>
      </c>
      <c r="E18" s="74">
        <f>Input!D16</f>
        <v>0.5</v>
      </c>
      <c r="F18" s="74">
        <f>Input!E16</f>
        <v>1</v>
      </c>
      <c r="G18" s="74">
        <f>Input!F16</f>
        <v>1</v>
      </c>
      <c r="H18" s="74">
        <f>Input!G16</f>
        <v>1</v>
      </c>
      <c r="I18" s="74">
        <f>Input!H16</f>
        <v>1</v>
      </c>
      <c r="J18" s="74">
        <f>Input!I16</f>
        <v>1</v>
      </c>
      <c r="K18" s="74">
        <f>Input!J16</f>
        <v>1</v>
      </c>
      <c r="L18" s="74">
        <f>Input!K16</f>
        <v>1</v>
      </c>
      <c r="M18" s="74">
        <f>Input!L16</f>
        <v>1</v>
      </c>
    </row>
    <row r="19" spans="1:14" ht="15" customHeight="1" x14ac:dyDescent="0.3">
      <c r="B19" s="34"/>
      <c r="C19" s="73"/>
      <c r="D19" s="75"/>
      <c r="E19" s="75"/>
      <c r="F19" s="75"/>
      <c r="G19" s="75"/>
      <c r="H19" s="75"/>
      <c r="I19" s="75"/>
      <c r="J19" s="75"/>
      <c r="K19" s="75"/>
      <c r="L19" s="75"/>
      <c r="M19" s="75"/>
    </row>
    <row r="20" spans="1:14" ht="15" customHeight="1" x14ac:dyDescent="0.3">
      <c r="B20" s="34" t="s">
        <v>20</v>
      </c>
      <c r="C20" s="73"/>
      <c r="D20" s="59">
        <f>IF(D7=1,C16,SUM(C20:C22))</f>
        <v>2268.1308713961785</v>
      </c>
      <c r="E20" s="59">
        <f>IF(E7=1,D16,SUM(D20:D22))</f>
        <v>1587.691609977325</v>
      </c>
      <c r="F20" s="59">
        <f t="shared" ref="F20:M20" si="2">IF(F7=1,E16,SUM(E20:E22))</f>
        <v>833.53809523809559</v>
      </c>
      <c r="G20" s="59">
        <f t="shared" si="2"/>
        <v>0</v>
      </c>
      <c r="H20" s="59">
        <f t="shared" si="2"/>
        <v>0</v>
      </c>
      <c r="I20" s="59">
        <f t="shared" si="2"/>
        <v>0</v>
      </c>
      <c r="J20" s="59">
        <f t="shared" si="2"/>
        <v>0</v>
      </c>
      <c r="K20" s="59">
        <f t="shared" si="2"/>
        <v>0</v>
      </c>
      <c r="L20" s="59">
        <f t="shared" si="2"/>
        <v>0</v>
      </c>
      <c r="M20" s="59">
        <f t="shared" si="2"/>
        <v>0</v>
      </c>
    </row>
    <row r="21" spans="1:14" ht="15" customHeight="1" x14ac:dyDescent="0.3">
      <c r="B21" s="17" t="s">
        <v>11</v>
      </c>
      <c r="C21" s="36"/>
      <c r="D21" s="60">
        <f>D20*D8</f>
        <v>113.40654356980893</v>
      </c>
      <c r="E21" s="60">
        <f t="shared" ref="E21:F21" si="3">E20*E8</f>
        <v>79.384580498866256</v>
      </c>
      <c r="F21" s="60">
        <f t="shared" si="3"/>
        <v>41.67690476190478</v>
      </c>
      <c r="G21" s="60">
        <f t="shared" ref="G21:M21" si="4">G20*G8</f>
        <v>0</v>
      </c>
      <c r="H21" s="60">
        <f t="shared" si="4"/>
        <v>0</v>
      </c>
      <c r="I21" s="60">
        <f t="shared" si="4"/>
        <v>0</v>
      </c>
      <c r="J21" s="60">
        <f t="shared" si="4"/>
        <v>0</v>
      </c>
      <c r="K21" s="60">
        <f t="shared" si="4"/>
        <v>0</v>
      </c>
      <c r="L21" s="60">
        <f t="shared" si="4"/>
        <v>0</v>
      </c>
      <c r="M21" s="60">
        <f t="shared" si="4"/>
        <v>0</v>
      </c>
    </row>
    <row r="22" spans="1:14" ht="15" customHeight="1" x14ac:dyDescent="0.3">
      <c r="B22" s="15" t="s">
        <v>12</v>
      </c>
      <c r="C22" s="76"/>
      <c r="D22" s="61">
        <f>-SUM(D20:D21)*D18</f>
        <v>-793.84580498866239</v>
      </c>
      <c r="E22" s="61">
        <f t="shared" ref="E22:F22" si="5">-SUM(E20:E21)*E18</f>
        <v>-833.53809523809559</v>
      </c>
      <c r="F22" s="61">
        <f t="shared" si="5"/>
        <v>-875.21500000000037</v>
      </c>
      <c r="G22" s="61">
        <f t="shared" ref="G22:M22" si="6">-SUM(G20:G21)*G18</f>
        <v>0</v>
      </c>
      <c r="H22" s="61">
        <f t="shared" si="6"/>
        <v>0</v>
      </c>
      <c r="I22" s="61">
        <f t="shared" si="6"/>
        <v>0</v>
      </c>
      <c r="J22" s="61">
        <f t="shared" si="6"/>
        <v>0</v>
      </c>
      <c r="K22" s="61">
        <f t="shared" si="6"/>
        <v>0</v>
      </c>
      <c r="L22" s="61">
        <f t="shared" si="6"/>
        <v>0</v>
      </c>
      <c r="M22" s="61">
        <f t="shared" si="6"/>
        <v>0</v>
      </c>
    </row>
    <row r="23" spans="1:14" ht="15" customHeight="1" x14ac:dyDescent="0.3">
      <c r="B23" s="15"/>
      <c r="C23" s="76"/>
      <c r="D23" s="59"/>
      <c r="E23" s="59"/>
      <c r="F23" s="59"/>
      <c r="G23" s="59"/>
      <c r="H23" s="59"/>
      <c r="I23" s="59"/>
      <c r="J23" s="59"/>
      <c r="K23" s="59"/>
      <c r="L23" s="59"/>
      <c r="M23" s="59"/>
    </row>
    <row r="24" spans="1:14" s="34" customFormat="1" ht="14.4" x14ac:dyDescent="0.3">
      <c r="A24" s="13"/>
      <c r="B24" s="66" t="s">
        <v>19</v>
      </c>
      <c r="C24" s="73"/>
      <c r="D24" s="73"/>
      <c r="E24" s="73"/>
      <c r="F24" s="73"/>
      <c r="G24" s="73"/>
      <c r="H24" s="73"/>
      <c r="I24" s="73"/>
      <c r="J24" s="73"/>
      <c r="K24" s="73"/>
      <c r="L24" s="73"/>
      <c r="M24" s="73"/>
    </row>
    <row r="25" spans="1:14" s="31" customFormat="1" ht="14.4" outlineLevel="1" x14ac:dyDescent="0.3">
      <c r="A25" s="13"/>
      <c r="B25" s="34" t="s">
        <v>18</v>
      </c>
      <c r="C25" s="77">
        <f>IF(SUM(C14:C15)&gt;0,SUM(C14:C15),0)</f>
        <v>0</v>
      </c>
      <c r="D25" s="68"/>
      <c r="E25" s="59"/>
      <c r="F25" s="59"/>
      <c r="G25" s="59"/>
      <c r="H25" s="59"/>
      <c r="I25" s="59"/>
      <c r="J25" s="59"/>
      <c r="K25" s="59"/>
      <c r="L25" s="59"/>
      <c r="M25" s="59"/>
      <c r="N25" s="32"/>
    </row>
    <row r="26" spans="1:14" s="34" customFormat="1" ht="14.4" outlineLevel="1" x14ac:dyDescent="0.3">
      <c r="A26" s="13"/>
      <c r="B26" s="34" t="s">
        <v>36</v>
      </c>
      <c r="C26" s="63">
        <f>C25/SUM(-C11,C14:C15)</f>
        <v>0</v>
      </c>
      <c r="D26" s="73"/>
      <c r="E26" s="73"/>
      <c r="F26" s="73"/>
      <c r="G26" s="73"/>
      <c r="H26" s="73"/>
      <c r="I26" s="73"/>
      <c r="J26" s="73"/>
      <c r="K26" s="73"/>
      <c r="L26" s="73"/>
      <c r="M26" s="73"/>
    </row>
    <row r="27" spans="1:14" ht="15" customHeight="1" x14ac:dyDescent="0.3">
      <c r="C27" s="36"/>
      <c r="D27" s="36"/>
      <c r="E27" s="36"/>
      <c r="F27" s="36"/>
      <c r="G27" s="36"/>
      <c r="H27" s="36"/>
      <c r="I27" s="89" t="s">
        <v>51</v>
      </c>
      <c r="J27" s="89"/>
      <c r="K27" s="36"/>
      <c r="L27" s="36"/>
      <c r="M27" s="36"/>
    </row>
    <row r="28" spans="1:14" ht="15" customHeight="1" x14ac:dyDescent="0.3">
      <c r="B28" s="17" t="s">
        <v>49</v>
      </c>
      <c r="C28" s="36"/>
      <c r="D28" s="87" t="s">
        <v>7</v>
      </c>
      <c r="E28" s="88">
        <v>1</v>
      </c>
      <c r="F28" s="88">
        <v>2</v>
      </c>
      <c r="G28" s="88">
        <v>3</v>
      </c>
      <c r="H28" s="36"/>
      <c r="I28" s="87" t="s">
        <v>7</v>
      </c>
      <c r="J28" s="88">
        <v>1</v>
      </c>
      <c r="K28" s="88">
        <v>2</v>
      </c>
      <c r="L28" s="88">
        <v>3</v>
      </c>
      <c r="M28" s="36"/>
    </row>
    <row r="29" spans="1:14" ht="15" customHeight="1" x14ac:dyDescent="0.3">
      <c r="B29" s="17" t="s">
        <v>9</v>
      </c>
      <c r="C29" s="36"/>
      <c r="D29" s="79">
        <f>C14</f>
        <v>-3390.1090594968155</v>
      </c>
      <c r="E29" s="80">
        <f t="shared" ref="E29:G30" si="7">SUMPRODUCT(E11:N11,$D$9:$M$9)</f>
        <v>4213.4240362811788</v>
      </c>
      <c r="F29" s="80">
        <f t="shared" si="7"/>
        <v>2158.0952380952381</v>
      </c>
      <c r="G29" s="79">
        <f t="shared" si="7"/>
        <v>0</v>
      </c>
      <c r="H29" s="36"/>
      <c r="I29" s="36">
        <f>D29-'Base Scenario'!D29</f>
        <v>0</v>
      </c>
      <c r="J29" s="36">
        <f>E29-'Base Scenario'!E29</f>
        <v>383.03854875283469</v>
      </c>
      <c r="K29" s="36">
        <f>F29-'Base Scenario'!F29</f>
        <v>196.19047619047637</v>
      </c>
      <c r="L29" s="36">
        <f>G29-'Base Scenario'!G29</f>
        <v>0</v>
      </c>
      <c r="M29" s="36"/>
    </row>
    <row r="30" spans="1:14" ht="15" customHeight="1" x14ac:dyDescent="0.3">
      <c r="B30" s="17" t="s">
        <v>5</v>
      </c>
      <c r="C30" s="36"/>
      <c r="D30" s="79">
        <f>C15</f>
        <v>1121.978188100637</v>
      </c>
      <c r="E30" s="80">
        <f t="shared" si="7"/>
        <v>842.6848072562359</v>
      </c>
      <c r="F30" s="80">
        <f t="shared" si="7"/>
        <v>431.61904761904765</v>
      </c>
      <c r="G30" s="79">
        <f t="shared" si="7"/>
        <v>0</v>
      </c>
      <c r="H30" s="36"/>
      <c r="I30" s="36">
        <f>D30-'Base Scenario'!D30</f>
        <v>0</v>
      </c>
      <c r="J30" s="36">
        <f>E30-'Base Scenario'!E30</f>
        <v>76.607709750566983</v>
      </c>
      <c r="K30" s="36">
        <f>F30-'Base Scenario'!F30</f>
        <v>39.238095238095298</v>
      </c>
      <c r="L30" s="36">
        <f>G30-'Base Scenario'!G30</f>
        <v>0</v>
      </c>
      <c r="M30" s="36"/>
    </row>
    <row r="31" spans="1:14" ht="15" customHeight="1" x14ac:dyDescent="0.3">
      <c r="B31" s="17" t="s">
        <v>10</v>
      </c>
      <c r="C31" s="36"/>
      <c r="D31" s="79">
        <f>D37</f>
        <v>2268.1308713961785</v>
      </c>
      <c r="E31" s="80">
        <f t="shared" ref="E31:F31" si="8">E37</f>
        <v>2381.5374149659874</v>
      </c>
      <c r="F31" s="80">
        <f t="shared" si="8"/>
        <v>2500.6142857142868</v>
      </c>
      <c r="G31" s="79">
        <f t="shared" ref="G31" si="9">G20</f>
        <v>0</v>
      </c>
      <c r="H31" s="36"/>
      <c r="I31" s="36">
        <f>D31-'Base Scenario'!D31</f>
        <v>0</v>
      </c>
      <c r="J31" s="36">
        <f>E31-'Base Scenario'!E31</f>
        <v>793.84580498866239</v>
      </c>
      <c r="K31" s="36">
        <f>F31-'Base Scenario'!F31</f>
        <v>1667.0761904761912</v>
      </c>
      <c r="L31" s="36">
        <f>G31-'Base Scenario'!G31</f>
        <v>0</v>
      </c>
      <c r="M31" s="36"/>
    </row>
    <row r="32" spans="1:14" ht="15" customHeight="1" x14ac:dyDescent="0.3">
      <c r="B32" s="17" t="s">
        <v>46</v>
      </c>
      <c r="C32" s="36"/>
      <c r="D32" s="79">
        <f>SUM(D29:D31)</f>
        <v>0</v>
      </c>
      <c r="E32" s="80">
        <f>SUM(E29:E31)</f>
        <v>7437.6462585034024</v>
      </c>
      <c r="F32" s="80">
        <f t="shared" ref="F32:G32" si="10">SUM(F29:F31)</f>
        <v>5090.3285714285721</v>
      </c>
      <c r="G32" s="79">
        <f t="shared" si="10"/>
        <v>0</v>
      </c>
      <c r="H32" s="36"/>
      <c r="I32" s="36">
        <f>D32-'Base Scenario'!D32</f>
        <v>0</v>
      </c>
      <c r="J32" s="36">
        <f>E32-'Base Scenario'!E32</f>
        <v>1253.4920634920645</v>
      </c>
      <c r="K32" s="36">
        <f>F32-'Base Scenario'!F32</f>
        <v>1902.5047619047623</v>
      </c>
      <c r="L32" s="36">
        <f>G32-'Base Scenario'!G32</f>
        <v>0</v>
      </c>
      <c r="M32" s="36"/>
    </row>
    <row r="33" spans="2:13" ht="15" customHeight="1" x14ac:dyDescent="0.3">
      <c r="B33" s="17" t="s">
        <v>45</v>
      </c>
      <c r="C33" s="36"/>
      <c r="D33" s="81">
        <v>0</v>
      </c>
      <c r="E33" s="81">
        <v>6145.1229183187952</v>
      </c>
      <c r="F33" s="81">
        <v>3147.5019825535296</v>
      </c>
      <c r="G33" s="81">
        <v>8.5265128291212022E-13</v>
      </c>
      <c r="H33" s="36"/>
      <c r="I33" s="36"/>
      <c r="J33" s="36"/>
      <c r="K33" s="36"/>
      <c r="L33" s="36"/>
      <c r="M33" s="36"/>
    </row>
    <row r="34" spans="2:13" ht="15" customHeight="1" x14ac:dyDescent="0.3">
      <c r="B34" s="17" t="s">
        <v>47</v>
      </c>
      <c r="C34" s="36"/>
      <c r="D34" s="82"/>
      <c r="E34" s="82"/>
      <c r="F34" s="82"/>
      <c r="G34" s="82"/>
      <c r="H34" s="36"/>
      <c r="I34" s="36"/>
      <c r="J34" s="36"/>
      <c r="K34" s="36"/>
      <c r="L34" s="36"/>
      <c r="M34" s="36"/>
    </row>
    <row r="35" spans="2:13" ht="15" customHeight="1" x14ac:dyDescent="0.3">
      <c r="B35" s="17" t="s">
        <v>48</v>
      </c>
      <c r="C35" s="36"/>
      <c r="D35" s="83"/>
      <c r="E35" s="83"/>
      <c r="F35" s="83"/>
      <c r="G35" s="83"/>
      <c r="H35" s="36"/>
      <c r="I35" s="36"/>
      <c r="J35" s="36"/>
      <c r="K35" s="36"/>
      <c r="L35" s="36"/>
      <c r="M35" s="36"/>
    </row>
    <row r="36" spans="2:13" ht="15" customHeight="1" x14ac:dyDescent="0.3">
      <c r="C36" s="36"/>
      <c r="D36" s="36"/>
      <c r="E36" s="36"/>
      <c r="F36" s="36"/>
      <c r="G36" s="36"/>
      <c r="H36" s="36"/>
      <c r="I36" s="36"/>
      <c r="J36" s="36"/>
      <c r="K36" s="36"/>
      <c r="L36" s="36"/>
      <c r="M36" s="36"/>
    </row>
    <row r="37" spans="2:13" ht="15" customHeight="1" x14ac:dyDescent="0.3">
      <c r="B37" s="34" t="s">
        <v>20</v>
      </c>
      <c r="C37" s="73"/>
      <c r="D37" s="59">
        <f>D20</f>
        <v>2268.1308713961785</v>
      </c>
      <c r="E37" s="59">
        <f>IF(E25=1,D33,SUM(D37:D40))</f>
        <v>2381.5374149659874</v>
      </c>
      <c r="F37" s="59">
        <f>IF(F25=1,E33,SUM(E37:E40))</f>
        <v>2500.6142857142868</v>
      </c>
      <c r="G37" s="36"/>
      <c r="H37" s="36"/>
      <c r="I37" s="36"/>
      <c r="J37" s="36"/>
      <c r="K37" s="36"/>
      <c r="L37" s="36"/>
      <c r="M37" s="36"/>
    </row>
    <row r="38" spans="2:13" ht="15" customHeight="1" x14ac:dyDescent="0.3">
      <c r="B38" s="17" t="s">
        <v>11</v>
      </c>
      <c r="C38" s="36"/>
      <c r="D38" s="84">
        <f>D37*D8</f>
        <v>113.40654356980893</v>
      </c>
      <c r="E38" s="84">
        <f>E37*E8</f>
        <v>119.07687074829937</v>
      </c>
      <c r="F38" s="84">
        <f>F37*F8</f>
        <v>125.03071428571434</v>
      </c>
      <c r="G38" s="36"/>
      <c r="H38" s="36"/>
      <c r="I38" s="36"/>
      <c r="J38" s="36"/>
      <c r="K38" s="36"/>
      <c r="L38" s="36"/>
      <c r="M38" s="36"/>
    </row>
    <row r="39" spans="2:13" ht="15" customHeight="1" x14ac:dyDescent="0.3">
      <c r="B39" s="17" t="s">
        <v>50</v>
      </c>
      <c r="C39" s="36"/>
      <c r="D39" s="85"/>
      <c r="E39" s="85"/>
      <c r="F39" s="85"/>
      <c r="G39" s="36"/>
      <c r="H39" s="36"/>
      <c r="I39" s="36"/>
      <c r="J39" s="36"/>
      <c r="K39" s="36"/>
      <c r="L39" s="36"/>
      <c r="M39" s="36"/>
    </row>
    <row r="40" spans="2:13" ht="15" customHeight="1" x14ac:dyDescent="0.3">
      <c r="B40" s="15" t="s">
        <v>12</v>
      </c>
      <c r="C40" s="76"/>
      <c r="D40" s="86"/>
      <c r="E40" s="86"/>
      <c r="F40" s="86"/>
      <c r="G40" s="36"/>
      <c r="H40" s="36"/>
      <c r="I40" s="36"/>
      <c r="J40" s="36"/>
      <c r="K40" s="36"/>
      <c r="L40" s="36"/>
      <c r="M40" s="36"/>
    </row>
    <row r="49" s="13" customFormat="1" ht="15" customHeight="1" x14ac:dyDescent="0.3"/>
    <row r="50" s="13" customFormat="1" ht="15" customHeight="1" x14ac:dyDescent="0.3"/>
    <row r="51" s="13" customFormat="1" ht="15" customHeight="1" x14ac:dyDescent="0.3"/>
    <row r="52" s="13" customFormat="1" ht="15" customHeight="1" x14ac:dyDescent="0.3"/>
  </sheetData>
  <mergeCells count="1">
    <mergeCell ref="B6:M6"/>
  </mergeCells>
  <pageMargins left="0.7" right="0.7" top="0.75" bottom="0.75" header="0.3" footer="0.3"/>
  <pageSetup scale="45"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DFC18-010C-4AFE-9AC8-FF9BCDCE92D4}">
  <sheetPr>
    <tabColor theme="8"/>
  </sheetPr>
  <dimension ref="B1:I20"/>
  <sheetViews>
    <sheetView showGridLines="0" tabSelected="1" zoomScale="110" zoomScaleNormal="110" workbookViewId="0">
      <selection activeCell="L11" sqref="L11"/>
    </sheetView>
  </sheetViews>
  <sheetFormatPr defaultRowHeight="14.4" x14ac:dyDescent="0.3"/>
  <cols>
    <col min="1" max="1" width="3.5546875" customWidth="1"/>
    <col min="2" max="2" width="18.21875" bestFit="1" customWidth="1"/>
    <col min="4" max="4" width="9.21875" customWidth="1"/>
    <col min="5" max="5" width="9.88671875" customWidth="1"/>
    <col min="7" max="7" width="3.5546875" customWidth="1"/>
    <col min="8" max="9" width="19.109375" customWidth="1"/>
    <col min="10" max="10" width="3.5546875" customWidth="1"/>
  </cols>
  <sheetData>
    <row r="1" spans="2:9" x14ac:dyDescent="0.3">
      <c r="B1" t="s">
        <v>64</v>
      </c>
    </row>
    <row r="2" spans="2:9" x14ac:dyDescent="0.3">
      <c r="B2" t="s">
        <v>65</v>
      </c>
    </row>
    <row r="4" spans="2:9" x14ac:dyDescent="0.3">
      <c r="B4" s="91" t="s">
        <v>59</v>
      </c>
      <c r="C4" s="92" t="s">
        <v>7</v>
      </c>
      <c r="D4" s="92">
        <v>1</v>
      </c>
      <c r="E4" s="92">
        <v>2</v>
      </c>
      <c r="F4" s="92">
        <v>3</v>
      </c>
      <c r="H4" s="92" t="s">
        <v>60</v>
      </c>
      <c r="I4" s="92" t="s">
        <v>61</v>
      </c>
    </row>
    <row r="5" spans="2:9" x14ac:dyDescent="0.3">
      <c r="B5" s="38" t="s">
        <v>46</v>
      </c>
      <c r="C5" s="39">
        <f>'Base Scenario'!D32</f>
        <v>0</v>
      </c>
      <c r="D5" s="39">
        <f>'Base Scenario'!E32</f>
        <v>6184.1541950113378</v>
      </c>
      <c r="E5" s="39">
        <f>'Base Scenario'!F32</f>
        <v>3187.8238095238098</v>
      </c>
      <c r="F5" s="39">
        <f>'Base Scenario'!G32</f>
        <v>0</v>
      </c>
      <c r="H5" s="64"/>
      <c r="I5" s="64"/>
    </row>
    <row r="6" spans="2:9" x14ac:dyDescent="0.3">
      <c r="B6" s="38" t="s">
        <v>45</v>
      </c>
      <c r="C6" s="39">
        <f>'Base Scenario'!D33</f>
        <v>0</v>
      </c>
      <c r="D6" s="39">
        <f>'Base Scenario'!E33</f>
        <v>6145.1229183187952</v>
      </c>
      <c r="E6" s="39">
        <f>'Base Scenario'!F33</f>
        <v>3147.5019825535296</v>
      </c>
      <c r="F6" s="39">
        <f>'Base Scenario'!G33</f>
        <v>8.5265128291212022E-13</v>
      </c>
      <c r="H6" s="64"/>
      <c r="I6" s="64"/>
    </row>
    <row r="7" spans="2:9" x14ac:dyDescent="0.3">
      <c r="B7" s="38" t="s">
        <v>47</v>
      </c>
      <c r="C7" s="39">
        <f>'Base Scenario'!D34</f>
        <v>0</v>
      </c>
      <c r="D7" s="39">
        <f>'Base Scenario'!E34</f>
        <v>0</v>
      </c>
      <c r="E7" s="39">
        <f>'Base Scenario'!F34</f>
        <v>0</v>
      </c>
      <c r="F7" s="39">
        <f>'Base Scenario'!G34</f>
        <v>0</v>
      </c>
      <c r="H7" s="93">
        <v>200</v>
      </c>
      <c r="I7" s="93" t="str">
        <f>IF(H7&gt;MAX(C7:F7),"No","Yes")</f>
        <v>No</v>
      </c>
    </row>
    <row r="8" spans="2:9" x14ac:dyDescent="0.3">
      <c r="B8" s="38" t="s">
        <v>48</v>
      </c>
      <c r="C8" s="90">
        <f>'Base Scenario'!D35</f>
        <v>0</v>
      </c>
      <c r="D8" s="90">
        <f>'Base Scenario'!E35</f>
        <v>0</v>
      </c>
      <c r="E8" s="90">
        <f>'Base Scenario'!F35</f>
        <v>0</v>
      </c>
      <c r="F8" s="90">
        <f>'Base Scenario'!G35</f>
        <v>0</v>
      </c>
      <c r="H8" s="94">
        <v>0.05</v>
      </c>
      <c r="I8" s="93" t="str">
        <f>IF(H8&gt;MAX(C8:F8),"No","Yes")</f>
        <v>No</v>
      </c>
    </row>
    <row r="9" spans="2:9" x14ac:dyDescent="0.3">
      <c r="H9" s="64"/>
      <c r="I9" s="64"/>
    </row>
    <row r="10" spans="2:9" x14ac:dyDescent="0.3">
      <c r="B10" s="91" t="s">
        <v>66</v>
      </c>
      <c r="C10" s="92" t="s">
        <v>7</v>
      </c>
      <c r="D10" s="92">
        <v>1</v>
      </c>
      <c r="E10" s="92">
        <v>2</v>
      </c>
      <c r="F10" s="92">
        <v>3</v>
      </c>
      <c r="H10" s="92" t="s">
        <v>60</v>
      </c>
      <c r="I10" s="92" t="s">
        <v>61</v>
      </c>
    </row>
    <row r="11" spans="2:9" x14ac:dyDescent="0.3">
      <c r="B11" s="38" t="s">
        <v>46</v>
      </c>
      <c r="C11" s="39">
        <f>'Alternative Scenario 1'!D32</f>
        <v>0</v>
      </c>
      <c r="D11" s="39">
        <f>'Alternative Scenario 1'!E32</f>
        <v>6250.1176454802835</v>
      </c>
      <c r="E11" s="39">
        <f>'Alternative Scenario 1'!F32</f>
        <v>3210.4611721611723</v>
      </c>
      <c r="F11" s="39">
        <f>'Alternative Scenario 1'!G32</f>
        <v>0</v>
      </c>
      <c r="H11" s="64"/>
      <c r="I11" s="64"/>
    </row>
    <row r="12" spans="2:9" x14ac:dyDescent="0.3">
      <c r="B12" s="38" t="s">
        <v>45</v>
      </c>
      <c r="C12" s="39">
        <f>'Alternative Scenario 1'!D33</f>
        <v>0</v>
      </c>
      <c r="D12" s="39">
        <f>'Alternative Scenario 1'!E33</f>
        <v>6116.8631471040489</v>
      </c>
      <c r="E12" s="39">
        <f>'Alternative Scenario 1'!F33</f>
        <v>3118.4008200922599</v>
      </c>
      <c r="F12" s="39">
        <f>'Alternative Scenario 1'!G33</f>
        <v>-7.673861546209082E-13</v>
      </c>
      <c r="H12" s="64"/>
      <c r="I12" s="64"/>
    </row>
    <row r="13" spans="2:9" x14ac:dyDescent="0.3">
      <c r="B13" s="38" t="s">
        <v>47</v>
      </c>
      <c r="C13" s="39">
        <f>'Alternative Scenario 1'!D34</f>
        <v>0</v>
      </c>
      <c r="D13" s="39">
        <f>'Alternative Scenario 1'!E34</f>
        <v>0</v>
      </c>
      <c r="E13" s="39">
        <f>'Alternative Scenario 1'!F34</f>
        <v>0</v>
      </c>
      <c r="F13" s="39">
        <f>'Alternative Scenario 1'!G34</f>
        <v>0</v>
      </c>
      <c r="H13" s="93">
        <v>200</v>
      </c>
      <c r="I13" s="93" t="str">
        <f>IF(H13&gt;MAX(C13:F13),"No","Yes")</f>
        <v>No</v>
      </c>
    </row>
    <row r="14" spans="2:9" x14ac:dyDescent="0.3">
      <c r="B14" s="38" t="s">
        <v>48</v>
      </c>
      <c r="C14" s="90">
        <f>'Alternative Scenario 1'!D35</f>
        <v>0</v>
      </c>
      <c r="D14" s="90">
        <f>'Alternative Scenario 1'!E35</f>
        <v>0</v>
      </c>
      <c r="E14" s="90">
        <f>'Alternative Scenario 1'!F35</f>
        <v>0</v>
      </c>
      <c r="F14" s="90">
        <f>'Alternative Scenario 1'!G35</f>
        <v>0</v>
      </c>
      <c r="H14" s="94">
        <v>0.05</v>
      </c>
      <c r="I14" s="93" t="str">
        <f>IF(H14&gt;MAX(C14:F14),"No","Yes")</f>
        <v>No</v>
      </c>
    </row>
    <row r="15" spans="2:9" x14ac:dyDescent="0.3">
      <c r="H15" s="64"/>
      <c r="I15" s="64"/>
    </row>
    <row r="16" spans="2:9" x14ac:dyDescent="0.3">
      <c r="B16" s="91" t="s">
        <v>67</v>
      </c>
      <c r="C16" s="92" t="s">
        <v>7</v>
      </c>
      <c r="D16" s="92">
        <v>1</v>
      </c>
      <c r="E16" s="92">
        <v>2</v>
      </c>
      <c r="F16" s="92">
        <v>3</v>
      </c>
      <c r="H16" s="92" t="s">
        <v>60</v>
      </c>
      <c r="I16" s="92" t="s">
        <v>61</v>
      </c>
    </row>
    <row r="17" spans="2:9" x14ac:dyDescent="0.3">
      <c r="B17" s="38" t="s">
        <v>46</v>
      </c>
      <c r="C17" s="39">
        <f>'Alternative Scenario 2'!D32</f>
        <v>0</v>
      </c>
      <c r="D17" s="39">
        <f>'Alternative Scenario 2'!E32</f>
        <v>7437.6462585034024</v>
      </c>
      <c r="E17" s="39">
        <f>'Alternative Scenario 2'!F32</f>
        <v>5090.3285714285721</v>
      </c>
      <c r="F17" s="39">
        <f>'Alternative Scenario 2'!G32</f>
        <v>0</v>
      </c>
      <c r="H17" s="64"/>
      <c r="I17" s="64"/>
    </row>
    <row r="18" spans="2:9" x14ac:dyDescent="0.3">
      <c r="B18" s="38" t="s">
        <v>45</v>
      </c>
      <c r="C18" s="39">
        <f>'Alternative Scenario 2'!D33</f>
        <v>0</v>
      </c>
      <c r="D18" s="39">
        <f>'Alternative Scenario 2'!E33</f>
        <v>6145.1229183187952</v>
      </c>
      <c r="E18" s="39">
        <f>'Alternative Scenario 2'!F33</f>
        <v>3147.5019825535296</v>
      </c>
      <c r="F18" s="39">
        <f>'Alternative Scenario 2'!G33</f>
        <v>8.5265128291212022E-13</v>
      </c>
      <c r="H18" s="64"/>
      <c r="I18" s="64"/>
    </row>
    <row r="19" spans="2:9" x14ac:dyDescent="0.3">
      <c r="B19" s="38" t="s">
        <v>47</v>
      </c>
      <c r="C19" s="39">
        <f>'Alternative Scenario 2'!D34</f>
        <v>0</v>
      </c>
      <c r="D19" s="39">
        <f>'Alternative Scenario 2'!E34</f>
        <v>0</v>
      </c>
      <c r="E19" s="39">
        <f>'Alternative Scenario 2'!F34</f>
        <v>0</v>
      </c>
      <c r="F19" s="39">
        <f>'Alternative Scenario 2'!G34</f>
        <v>0</v>
      </c>
      <c r="H19" s="93">
        <v>200</v>
      </c>
      <c r="I19" s="93" t="str">
        <f>IF(H19&gt;MAX(C19:F19),"No","Yes")</f>
        <v>No</v>
      </c>
    </row>
    <row r="20" spans="2:9" x14ac:dyDescent="0.3">
      <c r="B20" s="38" t="s">
        <v>48</v>
      </c>
      <c r="C20" s="90">
        <f>'Alternative Scenario 2'!D35</f>
        <v>0</v>
      </c>
      <c r="D20" s="90">
        <f>'Alternative Scenario 2'!E35</f>
        <v>0</v>
      </c>
      <c r="E20" s="90">
        <f>'Alternative Scenario 2'!F35</f>
        <v>0</v>
      </c>
      <c r="F20" s="90">
        <f>'Alternative Scenario 2'!G35</f>
        <v>0</v>
      </c>
      <c r="H20" s="94">
        <v>0.05</v>
      </c>
      <c r="I20" s="93" t="str">
        <f>IF(H20&gt;MAX(C20:F20),"No","Yes")</f>
        <v>No</v>
      </c>
    </row>
  </sheetData>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vt:lpstr>
      <vt:lpstr>Input</vt:lpstr>
      <vt:lpstr>Cash Flows</vt:lpstr>
      <vt:lpstr>Base Scenario</vt:lpstr>
      <vt:lpstr>Alternative Scenario 1</vt:lpstr>
      <vt:lpstr>Alternative Scenario 2</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Ming Wei Kok</dc:creator>
  <cp:lastModifiedBy>Billy Tanuwijaya</cp:lastModifiedBy>
  <cp:lastPrinted>2021-08-05T17:12:04Z</cp:lastPrinted>
  <dcterms:created xsi:type="dcterms:W3CDTF">2021-07-13T01:32:22Z</dcterms:created>
  <dcterms:modified xsi:type="dcterms:W3CDTF">2021-08-16T03:42:35Z</dcterms:modified>
</cp:coreProperties>
</file>